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Vrtic\Desktop\DJEČJI VRTIĆ\UPRAVNO VIJEĆE 2025\13. SJEDNICA\"/>
    </mc:Choice>
  </mc:AlternateContent>
  <xr:revisionPtr revIDLastSave="0" documentId="13_ncr:1_{C2283503-12B8-4CCC-AB83-2394077EA5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ĆI I POSEBNI DIO" sheetId="1" r:id="rId1"/>
  </sheets>
  <definedNames>
    <definedName name="_xlnm.Print_Area" localSheetId="0">'OPĆI I POSEBNI DIO'!$A$1:$I$347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4" i="1" l="1"/>
  <c r="I311" i="1"/>
  <c r="G53" i="1" l="1"/>
  <c r="E98" i="1" l="1"/>
  <c r="E111" i="1"/>
  <c r="E109" i="1"/>
  <c r="E121" i="1"/>
  <c r="I307" i="1" l="1"/>
  <c r="I287" i="1"/>
  <c r="I279" i="1"/>
  <c r="I278" i="1"/>
  <c r="I277" i="1"/>
  <c r="I276" i="1"/>
  <c r="I275" i="1"/>
  <c r="I272" i="1"/>
  <c r="I270" i="1"/>
  <c r="I269" i="1"/>
  <c r="I268" i="1"/>
  <c r="I267" i="1"/>
  <c r="I265" i="1"/>
  <c r="I263" i="1"/>
  <c r="I262" i="1"/>
  <c r="I260" i="1"/>
  <c r="I259" i="1"/>
  <c r="I258" i="1"/>
  <c r="I257" i="1"/>
  <c r="I256" i="1"/>
  <c r="I255" i="1"/>
  <c r="I253" i="1"/>
  <c r="I252" i="1"/>
  <c r="I251" i="1"/>
  <c r="I250" i="1"/>
  <c r="I247" i="1"/>
  <c r="I238" i="1"/>
  <c r="I203" i="1"/>
  <c r="I201" i="1"/>
  <c r="I199" i="1"/>
  <c r="I112" i="1"/>
  <c r="I23" i="1"/>
  <c r="I22" i="1"/>
  <c r="I29" i="1"/>
  <c r="I52" i="1"/>
  <c r="I56" i="1"/>
  <c r="I14" i="1"/>
  <c r="I61" i="1"/>
  <c r="I60" i="1"/>
  <c r="I59" i="1"/>
  <c r="I57" i="1"/>
  <c r="I53" i="1"/>
  <c r="I46" i="1"/>
  <c r="E125" i="1" l="1"/>
  <c r="E123" i="1"/>
  <c r="G63" i="1" l="1"/>
  <c r="G62" i="1"/>
  <c r="F63" i="1"/>
  <c r="F62" i="1"/>
  <c r="G58" i="1"/>
  <c r="F58" i="1"/>
  <c r="I62" i="1" l="1"/>
  <c r="I63" i="1"/>
  <c r="I58" i="1"/>
  <c r="H29" i="1"/>
  <c r="H22" i="1"/>
  <c r="F38" i="1"/>
  <c r="F55" i="1"/>
  <c r="F51" i="1"/>
  <c r="F48" i="1"/>
  <c r="F50" i="1" s="1"/>
  <c r="F45" i="1"/>
  <c r="F47" i="1" s="1"/>
  <c r="F126" i="1"/>
  <c r="F125" i="1"/>
  <c r="F124" i="1"/>
  <c r="F123" i="1"/>
  <c r="F122" i="1"/>
  <c r="F121" i="1"/>
  <c r="F116" i="1"/>
  <c r="F115" i="1"/>
  <c r="F114" i="1"/>
  <c r="F113" i="1" s="1"/>
  <c r="F111" i="1"/>
  <c r="F110" i="1"/>
  <c r="F109" i="1"/>
  <c r="F108" i="1"/>
  <c r="F107" i="1"/>
  <c r="F106" i="1"/>
  <c r="F105" i="1"/>
  <c r="F104" i="1"/>
  <c r="F102" i="1"/>
  <c r="F101" i="1"/>
  <c r="F100" i="1"/>
  <c r="F99" i="1"/>
  <c r="F98" i="1"/>
  <c r="F97" i="1"/>
  <c r="F96" i="1"/>
  <c r="F95" i="1"/>
  <c r="F94" i="1"/>
  <c r="F93" i="1"/>
  <c r="F92" i="1"/>
  <c r="F90" i="1"/>
  <c r="F89" i="1"/>
  <c r="F88" i="1"/>
  <c r="F87" i="1"/>
  <c r="F86" i="1"/>
  <c r="F85" i="1"/>
  <c r="F83" i="1"/>
  <c r="F82" i="1"/>
  <c r="F81" i="1"/>
  <c r="F80" i="1"/>
  <c r="F77" i="1"/>
  <c r="F156" i="1" s="1"/>
  <c r="F155" i="1" s="1"/>
  <c r="F76" i="1"/>
  <c r="F75" i="1"/>
  <c r="F74" i="1"/>
  <c r="F73" i="1"/>
  <c r="F72" i="1"/>
  <c r="F71" i="1"/>
  <c r="F144" i="1"/>
  <c r="F143" i="1"/>
  <c r="F142" i="1"/>
  <c r="F141" i="1" s="1"/>
  <c r="F138" i="1"/>
  <c r="F137" i="1"/>
  <c r="F172" i="1"/>
  <c r="F171" i="1" s="1"/>
  <c r="F169" i="1"/>
  <c r="F168" i="1" s="1"/>
  <c r="F344" i="1"/>
  <c r="F343" i="1" s="1"/>
  <c r="F342" i="1" s="1"/>
  <c r="F341" i="1" s="1"/>
  <c r="F340" i="1" s="1"/>
  <c r="F333" i="1"/>
  <c r="F332" i="1" s="1"/>
  <c r="F331" i="1" s="1"/>
  <c r="F330" i="1" s="1"/>
  <c r="F129" i="1" s="1"/>
  <c r="F154" i="1" s="1"/>
  <c r="F153" i="1" s="1"/>
  <c r="F324" i="1"/>
  <c r="F323" i="1" s="1"/>
  <c r="F322" i="1" s="1"/>
  <c r="F321" i="1" s="1"/>
  <c r="F128" i="1" s="1"/>
  <c r="F315" i="1"/>
  <c r="F314" i="1" s="1"/>
  <c r="F313" i="1" s="1"/>
  <c r="F312" i="1" s="1"/>
  <c r="F127" i="1" s="1"/>
  <c r="F306" i="1"/>
  <c r="F305" i="1" s="1"/>
  <c r="F304" i="1" s="1"/>
  <c r="F303" i="1" s="1"/>
  <c r="F299" i="1"/>
  <c r="F298" i="1" s="1"/>
  <c r="F297" i="1" s="1"/>
  <c r="F296" i="1" s="1"/>
  <c r="F293" i="1"/>
  <c r="F292" i="1" s="1"/>
  <c r="F290" i="1"/>
  <c r="F288" i="1"/>
  <c r="F286" i="1"/>
  <c r="F281" i="1"/>
  <c r="F280" i="1" s="1"/>
  <c r="F273" i="1"/>
  <c r="F271" i="1"/>
  <c r="F261" i="1"/>
  <c r="F254" i="1"/>
  <c r="F249" i="1"/>
  <c r="F246" i="1"/>
  <c r="F244" i="1"/>
  <c r="F242" i="1"/>
  <c r="F237" i="1"/>
  <c r="F236" i="1" s="1"/>
  <c r="F229" i="1"/>
  <c r="F227" i="1"/>
  <c r="F217" i="1"/>
  <c r="F210" i="1"/>
  <c r="F205" i="1"/>
  <c r="F202" i="1"/>
  <c r="F200" i="1"/>
  <c r="F198" i="1"/>
  <c r="F24" i="1"/>
  <c r="F241" i="1" l="1"/>
  <c r="F140" i="1"/>
  <c r="F139" i="1" s="1"/>
  <c r="F285" i="1"/>
  <c r="F284" i="1" s="1"/>
  <c r="F283" i="1" s="1"/>
  <c r="F152" i="1"/>
  <c r="F151" i="1" s="1"/>
  <c r="F120" i="1"/>
  <c r="F119" i="1" s="1"/>
  <c r="F118" i="1" s="1"/>
  <c r="F17" i="1" s="1"/>
  <c r="F79" i="1"/>
  <c r="F204" i="1"/>
  <c r="F103" i="1"/>
  <c r="F91" i="1"/>
  <c r="F84" i="1"/>
  <c r="F248" i="1"/>
  <c r="F150" i="1"/>
  <c r="F149" i="1" s="1"/>
  <c r="F148" i="1"/>
  <c r="F147" i="1" s="1"/>
  <c r="F197" i="1"/>
  <c r="F136" i="1"/>
  <c r="F135" i="1" s="1"/>
  <c r="F44" i="1"/>
  <c r="F13" i="1" s="1"/>
  <c r="F12" i="1" s="1"/>
  <c r="F70" i="1"/>
  <c r="F302" i="1"/>
  <c r="I345" i="1"/>
  <c r="H345" i="1"/>
  <c r="I338" i="1"/>
  <c r="H338" i="1"/>
  <c r="I337" i="1"/>
  <c r="H337" i="1"/>
  <c r="I329" i="1"/>
  <c r="H329" i="1"/>
  <c r="I328" i="1"/>
  <c r="H328" i="1"/>
  <c r="I327" i="1"/>
  <c r="H327" i="1"/>
  <c r="I326" i="1"/>
  <c r="H326" i="1"/>
  <c r="I325" i="1"/>
  <c r="H325" i="1"/>
  <c r="I320" i="1"/>
  <c r="H320" i="1"/>
  <c r="I319" i="1"/>
  <c r="H319" i="1"/>
  <c r="I318" i="1"/>
  <c r="H318" i="1"/>
  <c r="I317" i="1"/>
  <c r="H317" i="1"/>
  <c r="I316" i="1"/>
  <c r="H316" i="1"/>
  <c r="I310" i="1"/>
  <c r="H310" i="1"/>
  <c r="I309" i="1"/>
  <c r="H309" i="1"/>
  <c r="I308" i="1"/>
  <c r="H308" i="1"/>
  <c r="I300" i="1"/>
  <c r="H300" i="1"/>
  <c r="I295" i="1"/>
  <c r="H295" i="1"/>
  <c r="I294" i="1"/>
  <c r="H294" i="1"/>
  <c r="I291" i="1"/>
  <c r="H291" i="1"/>
  <c r="I289" i="1"/>
  <c r="H289" i="1"/>
  <c r="H287" i="1"/>
  <c r="I282" i="1"/>
  <c r="H282" i="1"/>
  <c r="H277" i="1"/>
  <c r="I274" i="1"/>
  <c r="H274" i="1"/>
  <c r="H270" i="1"/>
  <c r="H269" i="1"/>
  <c r="H268" i="1"/>
  <c r="H267" i="1"/>
  <c r="H265" i="1"/>
  <c r="H263" i="1"/>
  <c r="H262" i="1"/>
  <c r="H260" i="1"/>
  <c r="H259" i="1"/>
  <c r="H258" i="1"/>
  <c r="H257" i="1"/>
  <c r="H256" i="1"/>
  <c r="H255" i="1"/>
  <c r="H253" i="1"/>
  <c r="H252" i="1"/>
  <c r="H251" i="1"/>
  <c r="H250" i="1"/>
  <c r="I245" i="1"/>
  <c r="H245" i="1"/>
  <c r="I243" i="1"/>
  <c r="H243" i="1"/>
  <c r="H238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8" i="1"/>
  <c r="H228" i="1"/>
  <c r="I226" i="1"/>
  <c r="H226" i="1"/>
  <c r="I225" i="1"/>
  <c r="H225" i="1"/>
  <c r="H203" i="1"/>
  <c r="H201" i="1"/>
  <c r="H199" i="1"/>
  <c r="H112" i="1"/>
  <c r="H57" i="1"/>
  <c r="I54" i="1"/>
  <c r="H54" i="1"/>
  <c r="H53" i="1"/>
  <c r="H61" i="1"/>
  <c r="H59" i="1"/>
  <c r="H56" i="1"/>
  <c r="H52" i="1"/>
  <c r="H46" i="1"/>
  <c r="H23" i="1"/>
  <c r="H14" i="1"/>
  <c r="F196" i="1" l="1"/>
  <c r="F195" i="1" s="1"/>
  <c r="F134" i="1"/>
  <c r="F240" i="1"/>
  <c r="F239" i="1" s="1"/>
  <c r="F146" i="1"/>
  <c r="F78" i="1"/>
  <c r="F69" i="1" s="1"/>
  <c r="F16" i="1" s="1"/>
  <c r="F15" i="1" s="1"/>
  <c r="F194" i="1" l="1"/>
  <c r="F193" i="1" s="1"/>
  <c r="F68" i="1"/>
  <c r="F18" i="1"/>
  <c r="F25" i="1" s="1"/>
  <c r="F30" i="1" s="1"/>
  <c r="F31" i="1" s="1"/>
  <c r="F163" i="1"/>
  <c r="F162" i="1" s="1"/>
  <c r="F161" i="1" s="1"/>
  <c r="F160" i="1" s="1"/>
  <c r="G125" i="1" l="1"/>
  <c r="I125" i="1" s="1"/>
  <c r="G124" i="1" l="1"/>
  <c r="E124" i="1"/>
  <c r="G121" i="1"/>
  <c r="I121" i="1" s="1"/>
  <c r="I124" i="1" l="1"/>
  <c r="H124" i="1"/>
  <c r="G105" i="1"/>
  <c r="I105" i="1" s="1"/>
  <c r="G98" i="1"/>
  <c r="I98" i="1" s="1"/>
  <c r="G108" i="1"/>
  <c r="I108" i="1" s="1"/>
  <c r="G109" i="1"/>
  <c r="I109" i="1" s="1"/>
  <c r="I87" i="1"/>
  <c r="G111" i="1"/>
  <c r="I111" i="1" s="1"/>
  <c r="G107" i="1"/>
  <c r="I107" i="1" l="1"/>
  <c r="H107" i="1"/>
  <c r="G106" i="1"/>
  <c r="I106" i="1" s="1"/>
  <c r="G123" i="1"/>
  <c r="G122" i="1"/>
  <c r="H111" i="1"/>
  <c r="E122" i="1"/>
  <c r="E106" i="1"/>
  <c r="E105" i="1"/>
  <c r="H105" i="1" s="1"/>
  <c r="G81" i="1"/>
  <c r="I81" i="1" s="1"/>
  <c r="E81" i="1"/>
  <c r="G293" i="1"/>
  <c r="E293" i="1"/>
  <c r="E292" i="1" s="1"/>
  <c r="H106" i="1" l="1"/>
  <c r="G292" i="1"/>
  <c r="H293" i="1"/>
  <c r="I293" i="1"/>
  <c r="H81" i="1"/>
  <c r="I122" i="1"/>
  <c r="H122" i="1"/>
  <c r="I123" i="1"/>
  <c r="H123" i="1"/>
  <c r="E273" i="1"/>
  <c r="G273" i="1"/>
  <c r="I273" i="1" s="1"/>
  <c r="E281" i="1"/>
  <c r="E280" i="1" s="1"/>
  <c r="G281" i="1"/>
  <c r="E286" i="1"/>
  <c r="G286" i="1"/>
  <c r="I286" i="1" s="1"/>
  <c r="G55" i="1"/>
  <c r="I55" i="1" s="1"/>
  <c r="G51" i="1"/>
  <c r="I51" i="1" s="1"/>
  <c r="G48" i="1"/>
  <c r="G45" i="1"/>
  <c r="I45" i="1" s="1"/>
  <c r="I292" i="1" l="1"/>
  <c r="H292" i="1"/>
  <c r="G50" i="1"/>
  <c r="G47" i="1"/>
  <c r="H286" i="1"/>
  <c r="G280" i="1"/>
  <c r="H281" i="1"/>
  <c r="I281" i="1"/>
  <c r="G44" i="1"/>
  <c r="I44" i="1" s="1"/>
  <c r="I172" i="1"/>
  <c r="I171" i="1" s="1"/>
  <c r="I169" i="1"/>
  <c r="I168" i="1" s="1"/>
  <c r="E58" i="1"/>
  <c r="E51" i="1"/>
  <c r="H51" i="1" s="1"/>
  <c r="E48" i="1"/>
  <c r="E45" i="1"/>
  <c r="G140" i="1" l="1"/>
  <c r="I140" i="1" s="1"/>
  <c r="I47" i="1"/>
  <c r="E62" i="1"/>
  <c r="H62" i="1" s="1"/>
  <c r="H58" i="1"/>
  <c r="E50" i="1"/>
  <c r="E47" i="1"/>
  <c r="H47" i="1" s="1"/>
  <c r="H45" i="1"/>
  <c r="H280" i="1"/>
  <c r="I280" i="1"/>
  <c r="I183" i="1"/>
  <c r="I180" i="1"/>
  <c r="E38" i="1"/>
  <c r="G38" i="1" s="1"/>
  <c r="H38" i="1" s="1"/>
  <c r="I38" i="1" s="1"/>
  <c r="G24" i="1"/>
  <c r="I24" i="1" s="1"/>
  <c r="E24" i="1"/>
  <c r="H24" i="1" l="1"/>
  <c r="G144" i="1"/>
  <c r="G142" i="1"/>
  <c r="I142" i="1" s="1"/>
  <c r="G138" i="1"/>
  <c r="I138" i="1" s="1"/>
  <c r="G136" i="1"/>
  <c r="I136" i="1" s="1"/>
  <c r="E144" i="1"/>
  <c r="E143" i="1" s="1"/>
  <c r="E142" i="1"/>
  <c r="E138" i="1"/>
  <c r="E136" i="1"/>
  <c r="G143" i="1" l="1"/>
  <c r="I144" i="1"/>
  <c r="H144" i="1"/>
  <c r="G141" i="1"/>
  <c r="I141" i="1" s="1"/>
  <c r="G137" i="1"/>
  <c r="I137" i="1" s="1"/>
  <c r="G135" i="1"/>
  <c r="I135" i="1" s="1"/>
  <c r="G139" i="1"/>
  <c r="I139" i="1" s="1"/>
  <c r="E141" i="1"/>
  <c r="H142" i="1"/>
  <c r="E137" i="1"/>
  <c r="H138" i="1"/>
  <c r="E135" i="1"/>
  <c r="H136" i="1"/>
  <c r="I143" i="1" l="1"/>
  <c r="H143" i="1"/>
  <c r="H141" i="1"/>
  <c r="H137" i="1"/>
  <c r="H135" i="1"/>
  <c r="G134" i="1"/>
  <c r="I134" i="1" s="1"/>
  <c r="E116" i="1"/>
  <c r="E115" i="1"/>
  <c r="E114" i="1"/>
  <c r="E113" i="1" s="1"/>
  <c r="E110" i="1"/>
  <c r="E108" i="1"/>
  <c r="H108" i="1" s="1"/>
  <c r="E107" i="1"/>
  <c r="E104" i="1"/>
  <c r="E102" i="1"/>
  <c r="E100" i="1"/>
  <c r="E99" i="1"/>
  <c r="H98" i="1"/>
  <c r="E97" i="1"/>
  <c r="E96" i="1"/>
  <c r="E95" i="1"/>
  <c r="E94" i="1"/>
  <c r="E93" i="1"/>
  <c r="E92" i="1"/>
  <c r="E90" i="1"/>
  <c r="E89" i="1"/>
  <c r="E88" i="1"/>
  <c r="E87" i="1"/>
  <c r="H87" i="1" s="1"/>
  <c r="E86" i="1"/>
  <c r="E85" i="1"/>
  <c r="E83" i="1"/>
  <c r="E82" i="1"/>
  <c r="E80" i="1"/>
  <c r="G110" i="1"/>
  <c r="I110" i="1" s="1"/>
  <c r="G116" i="1"/>
  <c r="I116" i="1" s="1"/>
  <c r="G115" i="1"/>
  <c r="I115" i="1" s="1"/>
  <c r="I114" i="1"/>
  <c r="G104" i="1"/>
  <c r="G102" i="1"/>
  <c r="I102" i="1" s="1"/>
  <c r="G100" i="1"/>
  <c r="I100" i="1" s="1"/>
  <c r="G99" i="1"/>
  <c r="I99" i="1" s="1"/>
  <c r="G97" i="1"/>
  <c r="I97" i="1" s="1"/>
  <c r="G96" i="1"/>
  <c r="I95" i="1"/>
  <c r="G94" i="1"/>
  <c r="G93" i="1"/>
  <c r="I93" i="1" s="1"/>
  <c r="I92" i="1"/>
  <c r="G90" i="1"/>
  <c r="I90" i="1" s="1"/>
  <c r="G89" i="1"/>
  <c r="I89" i="1" s="1"/>
  <c r="G88" i="1"/>
  <c r="I88" i="1" s="1"/>
  <c r="I86" i="1"/>
  <c r="G85" i="1"/>
  <c r="I85" i="1" s="1"/>
  <c r="G83" i="1"/>
  <c r="I83" i="1" s="1"/>
  <c r="G82" i="1"/>
  <c r="I82" i="1" s="1"/>
  <c r="G80" i="1"/>
  <c r="I80" i="1" s="1"/>
  <c r="H110" i="1" l="1"/>
  <c r="H115" i="1"/>
  <c r="H80" i="1"/>
  <c r="H90" i="1"/>
  <c r="H89" i="1"/>
  <c r="G101" i="1"/>
  <c r="I101" i="1" s="1"/>
  <c r="E101" i="1"/>
  <c r="H101" i="1" s="1"/>
  <c r="H102" i="1"/>
  <c r="H92" i="1"/>
  <c r="H93" i="1"/>
  <c r="H85" i="1"/>
  <c r="H86" i="1"/>
  <c r="H95" i="1"/>
  <c r="E79" i="1"/>
  <c r="H100" i="1"/>
  <c r="I104" i="1"/>
  <c r="H104" i="1"/>
  <c r="H82" i="1"/>
  <c r="H97" i="1"/>
  <c r="H83" i="1"/>
  <c r="H99" i="1"/>
  <c r="G113" i="1"/>
  <c r="I113" i="1" s="1"/>
  <c r="H114" i="1"/>
  <c r="H116" i="1"/>
  <c r="G120" i="1"/>
  <c r="I120" i="1" s="1"/>
  <c r="E120" i="1"/>
  <c r="E119" i="1" s="1"/>
  <c r="E118" i="1" s="1"/>
  <c r="G103" i="1"/>
  <c r="I103" i="1" s="1"/>
  <c r="E84" i="1"/>
  <c r="E103" i="1"/>
  <c r="E91" i="1"/>
  <c r="G91" i="1"/>
  <c r="I91" i="1" s="1"/>
  <c r="G84" i="1"/>
  <c r="I84" i="1" s="1"/>
  <c r="G79" i="1"/>
  <c r="I79" i="1" s="1"/>
  <c r="E77" i="1"/>
  <c r="E156" i="1" s="1"/>
  <c r="E155" i="1" s="1"/>
  <c r="G77" i="1"/>
  <c r="I77" i="1" s="1"/>
  <c r="E75" i="1"/>
  <c r="E74" i="1"/>
  <c r="E73" i="1"/>
  <c r="E72" i="1"/>
  <c r="E71" i="1"/>
  <c r="E76" i="1"/>
  <c r="G76" i="1"/>
  <c r="I76" i="1" s="1"/>
  <c r="G75" i="1"/>
  <c r="I75" i="1" s="1"/>
  <c r="G74" i="1"/>
  <c r="I74" i="1" s="1"/>
  <c r="G73" i="1"/>
  <c r="I73" i="1" s="1"/>
  <c r="G72" i="1"/>
  <c r="I72" i="1" s="1"/>
  <c r="G71" i="1"/>
  <c r="I71" i="1" s="1"/>
  <c r="H73" i="1" l="1"/>
  <c r="H103" i="1"/>
  <c r="H72" i="1"/>
  <c r="G156" i="1"/>
  <c r="I156" i="1" s="1"/>
  <c r="H77" i="1"/>
  <c r="H74" i="1"/>
  <c r="H76" i="1"/>
  <c r="H71" i="1"/>
  <c r="G119" i="1"/>
  <c r="I119" i="1" s="1"/>
  <c r="H120" i="1"/>
  <c r="H79" i="1"/>
  <c r="H84" i="1"/>
  <c r="H91" i="1"/>
  <c r="H113" i="1"/>
  <c r="E78" i="1"/>
  <c r="G78" i="1"/>
  <c r="I78" i="1" s="1"/>
  <c r="E261" i="1"/>
  <c r="G155" i="1" l="1"/>
  <c r="I155" i="1" s="1"/>
  <c r="H156" i="1"/>
  <c r="H78" i="1"/>
  <c r="H119" i="1"/>
  <c r="G344" i="1"/>
  <c r="G333" i="1"/>
  <c r="G324" i="1"/>
  <c r="G315" i="1"/>
  <c r="G306" i="1"/>
  <c r="I306" i="1" s="1"/>
  <c r="G299" i="1"/>
  <c r="G290" i="1"/>
  <c r="G288" i="1"/>
  <c r="G271" i="1"/>
  <c r="I271" i="1" s="1"/>
  <c r="G261" i="1"/>
  <c r="I261" i="1" s="1"/>
  <c r="G254" i="1"/>
  <c r="I254" i="1" s="1"/>
  <c r="G249" i="1"/>
  <c r="I249" i="1" s="1"/>
  <c r="G246" i="1"/>
  <c r="I246" i="1" s="1"/>
  <c r="G244" i="1"/>
  <c r="G242" i="1"/>
  <c r="G237" i="1"/>
  <c r="I237" i="1" s="1"/>
  <c r="G229" i="1"/>
  <c r="G227" i="1"/>
  <c r="G217" i="1"/>
  <c r="G210" i="1"/>
  <c r="G205" i="1"/>
  <c r="G202" i="1"/>
  <c r="I202" i="1" s="1"/>
  <c r="G200" i="1"/>
  <c r="I200" i="1" s="1"/>
  <c r="G198" i="1"/>
  <c r="I198" i="1" s="1"/>
  <c r="G172" i="1"/>
  <c r="G171" i="1" s="1"/>
  <c r="G169" i="1"/>
  <c r="G168" i="1" s="1"/>
  <c r="G332" i="1" l="1"/>
  <c r="I333" i="1"/>
  <c r="H333" i="1"/>
  <c r="H229" i="1"/>
  <c r="I229" i="1"/>
  <c r="G343" i="1"/>
  <c r="G342" i="1" s="1"/>
  <c r="I344" i="1"/>
  <c r="H344" i="1"/>
  <c r="G323" i="1"/>
  <c r="G322" i="1" s="1"/>
  <c r="I324" i="1"/>
  <c r="H324" i="1"/>
  <c r="G314" i="1"/>
  <c r="I314" i="1" s="1"/>
  <c r="H315" i="1"/>
  <c r="I315" i="1"/>
  <c r="H155" i="1"/>
  <c r="H217" i="1"/>
  <c r="I217" i="1"/>
  <c r="H261" i="1"/>
  <c r="G305" i="1"/>
  <c r="I305" i="1" s="1"/>
  <c r="I290" i="1"/>
  <c r="H290" i="1"/>
  <c r="I227" i="1"/>
  <c r="H227" i="1"/>
  <c r="G298" i="1"/>
  <c r="I299" i="1"/>
  <c r="H299" i="1"/>
  <c r="G236" i="1"/>
  <c r="I236" i="1" s="1"/>
  <c r="G285" i="1"/>
  <c r="I285" i="1" s="1"/>
  <c r="I288" i="1"/>
  <c r="H288" i="1"/>
  <c r="I242" i="1"/>
  <c r="H242" i="1"/>
  <c r="I244" i="1"/>
  <c r="H244" i="1"/>
  <c r="I332" i="1"/>
  <c r="H332" i="1"/>
  <c r="G331" i="1"/>
  <c r="G248" i="1"/>
  <c r="I248" i="1" s="1"/>
  <c r="G197" i="1"/>
  <c r="I197" i="1" s="1"/>
  <c r="G204" i="1"/>
  <c r="G241" i="1"/>
  <c r="I241" i="1" s="1"/>
  <c r="G13" i="1"/>
  <c r="I13" i="1" s="1"/>
  <c r="H343" i="1" l="1"/>
  <c r="G313" i="1"/>
  <c r="I313" i="1" s="1"/>
  <c r="I343" i="1"/>
  <c r="I323" i="1"/>
  <c r="H323" i="1"/>
  <c r="G304" i="1"/>
  <c r="H314" i="1"/>
  <c r="G12" i="1"/>
  <c r="I12" i="1" s="1"/>
  <c r="G297" i="1"/>
  <c r="I298" i="1"/>
  <c r="H298" i="1"/>
  <c r="G312" i="1"/>
  <c r="G330" i="1"/>
  <c r="H331" i="1"/>
  <c r="I331" i="1"/>
  <c r="I204" i="1"/>
  <c r="H204" i="1"/>
  <c r="G284" i="1"/>
  <c r="I284" i="1" s="1"/>
  <c r="G341" i="1"/>
  <c r="I342" i="1"/>
  <c r="H342" i="1"/>
  <c r="G321" i="1"/>
  <c r="I322" i="1"/>
  <c r="H322" i="1"/>
  <c r="G118" i="1"/>
  <c r="I118" i="1" s="1"/>
  <c r="G240" i="1"/>
  <c r="I240" i="1" s="1"/>
  <c r="G196" i="1"/>
  <c r="I196" i="1" s="1"/>
  <c r="H313" i="1" l="1"/>
  <c r="G303" i="1"/>
  <c r="I303" i="1" s="1"/>
  <c r="I304" i="1"/>
  <c r="G127" i="1"/>
  <c r="I312" i="1"/>
  <c r="H312" i="1"/>
  <c r="G195" i="1"/>
  <c r="I195" i="1" s="1"/>
  <c r="I330" i="1"/>
  <c r="H330" i="1"/>
  <c r="H118" i="1"/>
  <c r="G340" i="1"/>
  <c r="I341" i="1"/>
  <c r="H341" i="1"/>
  <c r="G129" i="1"/>
  <c r="G283" i="1"/>
  <c r="I283" i="1" s="1"/>
  <c r="G296" i="1"/>
  <c r="I297" i="1"/>
  <c r="H297" i="1"/>
  <c r="G128" i="1"/>
  <c r="I321" i="1"/>
  <c r="H321" i="1"/>
  <c r="G302" i="1"/>
  <c r="I302" i="1" s="1"/>
  <c r="G239" i="1"/>
  <c r="I239" i="1" s="1"/>
  <c r="G17" i="1"/>
  <c r="I17" i="1" s="1"/>
  <c r="G70" i="1"/>
  <c r="I70" i="1" s="1"/>
  <c r="E344" i="1"/>
  <c r="E343" i="1" s="1"/>
  <c r="E342" i="1" s="1"/>
  <c r="E341" i="1" s="1"/>
  <c r="E340" i="1" s="1"/>
  <c r="G126" i="1" l="1"/>
  <c r="I126" i="1" s="1"/>
  <c r="G69" i="1"/>
  <c r="I340" i="1"/>
  <c r="H340" i="1"/>
  <c r="G152" i="1"/>
  <c r="I152" i="1" s="1"/>
  <c r="I128" i="1"/>
  <c r="H128" i="1"/>
  <c r="H296" i="1"/>
  <c r="I296" i="1"/>
  <c r="G154" i="1"/>
  <c r="I154" i="1" s="1"/>
  <c r="H129" i="1"/>
  <c r="I129" i="1"/>
  <c r="G148" i="1"/>
  <c r="I148" i="1" s="1"/>
  <c r="G194" i="1"/>
  <c r="G150" i="1"/>
  <c r="I150" i="1" s="1"/>
  <c r="I127" i="1"/>
  <c r="H127" i="1"/>
  <c r="E324" i="1"/>
  <c r="E323" i="1" s="1"/>
  <c r="E322" i="1" s="1"/>
  <c r="E321" i="1" s="1"/>
  <c r="E128" i="1" s="1"/>
  <c r="E152" i="1" s="1"/>
  <c r="E151" i="1" s="1"/>
  <c r="G193" i="1" l="1"/>
  <c r="I193" i="1" s="1"/>
  <c r="I194" i="1"/>
  <c r="G68" i="1"/>
  <c r="I68" i="1" s="1"/>
  <c r="I69" i="1"/>
  <c r="G16" i="1"/>
  <c r="I16" i="1" s="1"/>
  <c r="G151" i="1"/>
  <c r="I151" i="1" s="1"/>
  <c r="H152" i="1"/>
  <c r="G149" i="1"/>
  <c r="I149" i="1" s="1"/>
  <c r="G147" i="1"/>
  <c r="I147" i="1" s="1"/>
  <c r="G153" i="1"/>
  <c r="I153" i="1" s="1"/>
  <c r="H154" i="1"/>
  <c r="E237" i="1"/>
  <c r="E229" i="1"/>
  <c r="E227" i="1"/>
  <c r="E217" i="1"/>
  <c r="G15" i="1" l="1"/>
  <c r="G18" i="1" s="1"/>
  <c r="I18" i="1" s="1"/>
  <c r="H153" i="1"/>
  <c r="E236" i="1"/>
  <c r="H236" i="1" s="1"/>
  <c r="H237" i="1"/>
  <c r="G146" i="1"/>
  <c r="I146" i="1" s="1"/>
  <c r="H151" i="1"/>
  <c r="E299" i="1"/>
  <c r="E210" i="1"/>
  <c r="E205" i="1"/>
  <c r="G163" i="1" l="1"/>
  <c r="I163" i="1" s="1"/>
  <c r="I15" i="1"/>
  <c r="G25" i="1"/>
  <c r="I25" i="1" s="1"/>
  <c r="E204" i="1"/>
  <c r="E298" i="1"/>
  <c r="E297" i="1" s="1"/>
  <c r="E296" i="1" s="1"/>
  <c r="G162" i="1" l="1"/>
  <c r="I162" i="1" s="1"/>
  <c r="G30" i="1"/>
  <c r="I30" i="1" s="1"/>
  <c r="H172" i="1"/>
  <c r="E172" i="1"/>
  <c r="E171" i="1" s="1"/>
  <c r="H169" i="1"/>
  <c r="E169" i="1"/>
  <c r="E168" i="1" s="1"/>
  <c r="G161" i="1" l="1"/>
  <c r="I161" i="1" s="1"/>
  <c r="G31" i="1"/>
  <c r="H30" i="1"/>
  <c r="H168" i="1"/>
  <c r="H171" i="1"/>
  <c r="E333" i="1"/>
  <c r="E332" i="1" s="1"/>
  <c r="E331" i="1" s="1"/>
  <c r="E330" i="1" s="1"/>
  <c r="E315" i="1"/>
  <c r="E314" i="1" s="1"/>
  <c r="E306" i="1"/>
  <c r="E305" i="1" s="1"/>
  <c r="E304" i="1" s="1"/>
  <c r="E303" i="1" s="1"/>
  <c r="E290" i="1"/>
  <c r="E288" i="1"/>
  <c r="E271" i="1"/>
  <c r="E254" i="1"/>
  <c r="H254" i="1" s="1"/>
  <c r="E249" i="1"/>
  <c r="H249" i="1" s="1"/>
  <c r="E246" i="1"/>
  <c r="E244" i="1"/>
  <c r="E242" i="1"/>
  <c r="E202" i="1"/>
  <c r="H202" i="1" s="1"/>
  <c r="E200" i="1"/>
  <c r="H200" i="1" s="1"/>
  <c r="E198" i="1"/>
  <c r="H198" i="1" s="1"/>
  <c r="E55" i="1"/>
  <c r="H55" i="1" s="1"/>
  <c r="G160" i="1" l="1"/>
  <c r="I160" i="1" s="1"/>
  <c r="I31" i="1"/>
  <c r="H31" i="1"/>
  <c r="E129" i="1"/>
  <c r="E154" i="1" s="1"/>
  <c r="E153" i="1" s="1"/>
  <c r="E126" i="1"/>
  <c r="E148" i="1" s="1"/>
  <c r="E285" i="1"/>
  <c r="H285" i="1" s="1"/>
  <c r="E241" i="1"/>
  <c r="E248" i="1"/>
  <c r="H248" i="1" s="1"/>
  <c r="E313" i="1"/>
  <c r="E312" i="1" s="1"/>
  <c r="E197" i="1"/>
  <c r="E196" i="1" l="1"/>
  <c r="H196" i="1" s="1"/>
  <c r="H197" i="1"/>
  <c r="E147" i="1"/>
  <c r="H147" i="1" s="1"/>
  <c r="H148" i="1"/>
  <c r="E302" i="1"/>
  <c r="H302" i="1" s="1"/>
  <c r="E127" i="1"/>
  <c r="E150" i="1" s="1"/>
  <c r="E284" i="1"/>
  <c r="E240" i="1"/>
  <c r="E195" i="1" l="1"/>
  <c r="H195" i="1" s="1"/>
  <c r="E283" i="1"/>
  <c r="H283" i="1" s="1"/>
  <c r="H284" i="1"/>
  <c r="E239" i="1"/>
  <c r="H240" i="1"/>
  <c r="E149" i="1"/>
  <c r="H150" i="1"/>
  <c r="E194" i="1" l="1"/>
  <c r="E193" i="1" s="1"/>
  <c r="H193" i="1" s="1"/>
  <c r="H194" i="1"/>
  <c r="E146" i="1"/>
  <c r="H146" i="1" s="1"/>
  <c r="H149" i="1"/>
  <c r="E17" i="1"/>
  <c r="H17" i="1" s="1"/>
  <c r="H239" i="1"/>
  <c r="E70" i="1"/>
  <c r="E69" i="1" l="1"/>
  <c r="H69" i="1" s="1"/>
  <c r="H70" i="1"/>
  <c r="E68" i="1" l="1"/>
  <c r="H68" i="1" s="1"/>
  <c r="E16" i="1"/>
  <c r="E15" i="1" s="1"/>
  <c r="H15" i="1" s="1"/>
  <c r="H16" i="1" l="1"/>
  <c r="E163" i="1"/>
  <c r="E162" i="1" s="1"/>
  <c r="E140" i="1"/>
  <c r="E44" i="1"/>
  <c r="H163" i="1" l="1"/>
  <c r="E13" i="1"/>
  <c r="H44" i="1"/>
  <c r="E139" i="1"/>
  <c r="H140" i="1"/>
  <c r="E161" i="1"/>
  <c r="H162" i="1"/>
  <c r="E134" i="1" l="1"/>
  <c r="H134" i="1" s="1"/>
  <c r="H139" i="1"/>
  <c r="E12" i="1"/>
  <c r="H13" i="1"/>
  <c r="E160" i="1"/>
  <c r="H160" i="1" s="1"/>
  <c r="H161" i="1"/>
  <c r="E18" i="1" l="1"/>
  <c r="H12" i="1"/>
  <c r="E25" i="1" l="1"/>
  <c r="H18" i="1"/>
  <c r="E30" i="1" l="1"/>
  <c r="E31" i="1" s="1"/>
  <c r="H25" i="1"/>
</calcChain>
</file>

<file path=xl/sharedStrings.xml><?xml version="1.0" encoding="utf-8"?>
<sst xmlns="http://schemas.openxmlformats.org/spreadsheetml/2006/main" count="395" uniqueCount="166">
  <si>
    <t>PRIHODI POSLOVANJA</t>
  </si>
  <si>
    <t>RASHODI ZA NABAVU NEFINANCIJSKE IMOVINE</t>
  </si>
  <si>
    <t>VIŠAK / MANJAK + NETO FINANCIRANJE</t>
  </si>
  <si>
    <t xml:space="preserve">A. RAČUN PRIHODA I RASHODA </t>
  </si>
  <si>
    <t>Razred</t>
  </si>
  <si>
    <t>Skupina</t>
  </si>
  <si>
    <t>Izvor</t>
  </si>
  <si>
    <t>Opći prihodi i primici</t>
  </si>
  <si>
    <t>RASHODI POSLOVANJA</t>
  </si>
  <si>
    <t>Rashodi za zaposlene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</si>
  <si>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</si>
  <si>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</si>
  <si>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</si>
  <si>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</si>
  <si>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</si>
  <si>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</si>
  <si>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</si>
  <si>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</si>
  <si>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</si>
  <si>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</si>
  <si>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</si>
  <si>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</si>
  <si>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</si>
  <si>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</si>
  <si>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Ostale pomoći</t>
  </si>
  <si>
    <t>Ostali prihodi za posebne namjene</t>
  </si>
  <si>
    <t>Rashodi za nabavu proizvedene dugotrajne imovine</t>
  </si>
  <si>
    <t>Naziv</t>
  </si>
  <si>
    <t>Prihodi od donacija</t>
  </si>
  <si>
    <t>Donacije</t>
  </si>
  <si>
    <t>09 Obrazovanje</t>
  </si>
  <si>
    <t>091 Predškolsko i osnovno obrazovanje</t>
  </si>
  <si>
    <t>0911 Predškolsko obrazovanje</t>
  </si>
  <si>
    <t>Financijski rashodi</t>
  </si>
  <si>
    <t>Prihodi od upravnih i administrativnih pristojbi-participacija roditelja</t>
  </si>
  <si>
    <t>Izvor financiranja 11</t>
  </si>
  <si>
    <t>Plaće (bruto)</t>
  </si>
  <si>
    <t>Ostali rashodi za zaposlene</t>
  </si>
  <si>
    <t>Plaće za redovan rad - bruto</t>
  </si>
  <si>
    <t>Ostali rashodi za zaposlene - nagrade, darovi, regres, ostalo</t>
  </si>
  <si>
    <t>Doprinosi na plaće</t>
  </si>
  <si>
    <t>Doprinos za obvezno zdravstveno osiguranje</t>
  </si>
  <si>
    <t>Izvor financiranja 43</t>
  </si>
  <si>
    <t>Naknade troškova zaposlenima</t>
  </si>
  <si>
    <t>Službena putovanja</t>
  </si>
  <si>
    <t>Naknade za prijevoz, rad na terenu i odvojeni život</t>
  </si>
  <si>
    <t>Stručno usavršavanje zaposlenika</t>
  </si>
  <si>
    <t>Ostale naknade troškova zaposlenicima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</si>
  <si>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</si>
  <si>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</si>
  <si>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</si>
  <si>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</si>
  <si>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</si>
  <si>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</si>
  <si>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</si>
  <si>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</si>
  <si>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REDOVNA DJELATNOST DJEČJEG VRTIĆA</t>
  </si>
  <si>
    <t>PROGRAM P000001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</si>
  <si>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</si>
  <si>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</si>
  <si>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</si>
  <si>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</si>
  <si>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</si>
  <si>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</si>
  <si>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</si>
  <si>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</si>
  <si>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Oslate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</si>
  <si>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</si>
  <si>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</si>
  <si>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</si>
  <si>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</si>
  <si>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</si>
  <si>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</si>
  <si>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</si>
  <si>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Ostali financijski rashodi</t>
  </si>
  <si>
    <t>Bankarske usluge i usluge platnog prometa</t>
  </si>
  <si>
    <t>Izvor financiranja    43</t>
  </si>
  <si>
    <t>Izvor financiranja    11</t>
  </si>
  <si>
    <t>Izvor financiranja    52</t>
  </si>
  <si>
    <t xml:space="preserve">Ostale pomoći </t>
  </si>
  <si>
    <t>Ostale pomoći - sufinanciranje vrtića drugih općina i gradova</t>
  </si>
  <si>
    <t xml:space="preserve">Prihodi od imovine </t>
  </si>
  <si>
    <t>Opći prihodi i primici - kamate na depozit u banci</t>
  </si>
  <si>
    <t>Ostali prihodi za posebne namjene - učešće roditelja u cijeni vrtića</t>
  </si>
  <si>
    <t>Opći prihodi i primici - prihodi od nadležnog proračuna</t>
  </si>
  <si>
    <t>Donacije od pravnih i fizičkih osoba</t>
  </si>
  <si>
    <t>Postrojenja i oprema</t>
  </si>
  <si>
    <t>Uredska oprema i namještaj</t>
  </si>
  <si>
    <t>Komunikacijska oprema</t>
  </si>
  <si>
    <t>Oprema za održavanje i zaštitu</t>
  </si>
  <si>
    <t>Sportska i glazbena oprema</t>
  </si>
  <si>
    <t>Uređaji, strojevi i oprema za ostale namjene</t>
  </si>
  <si>
    <t>Izvor financiranja 61</t>
  </si>
  <si>
    <t>Prihodi  od naknada štete s naslova osiguranja</t>
  </si>
  <si>
    <t>Izvor financiranja    71</t>
  </si>
  <si>
    <t>Prihodi od naknada šteta s naslova osiguranja</t>
  </si>
  <si>
    <t>DJEČJI VRTIĆ ''POTOČIĆ TUHELJSKI''</t>
  </si>
  <si>
    <t>Tuhelj 39A, 49215 TUHELJ</t>
  </si>
  <si>
    <t>Izvor financiranja 52</t>
  </si>
  <si>
    <t>Aktivnost A000001</t>
  </si>
  <si>
    <t>NABAVA OPREME</t>
  </si>
  <si>
    <t>Kapitalni projekt K000001</t>
  </si>
  <si>
    <t xml:space="preserve">RAZLIKA - VIŠAK / MANJAK  </t>
  </si>
  <si>
    <t>NABAVA INVENTARA za otvaranje jasličke grupe</t>
  </si>
  <si>
    <t>DJELATNOST DJEČJEG VRTIĆA</t>
  </si>
  <si>
    <t>Naziv računa prihoda izvora financiranja</t>
  </si>
  <si>
    <t>Naziv računa rashoda i izvora financiranja</t>
  </si>
  <si>
    <t>Naknade za rad predstavničkih i izvršnih tijela, povjerenstava i sl.</t>
  </si>
  <si>
    <t>NAZIV PRIHODA I PRIMITAKA TE RASHODA I IZDATAKA</t>
  </si>
  <si>
    <t>Skupina  Podskupina</t>
  </si>
  <si>
    <t>Tekuće pomoći pror. korisn. iz proračuna koji im nije nadležan</t>
  </si>
  <si>
    <t>Ostali nespomenuti prihoda poslovanja - participacija roditelja</t>
  </si>
  <si>
    <t>Tekuće donacije</t>
  </si>
  <si>
    <t>Prihodi od nadležnog proračuna za financiranje rashoda poslovanja</t>
  </si>
  <si>
    <t>Prihodi iz nadležnog proračuna za financiranje rashoda na nabavu nefin.imovine</t>
  </si>
  <si>
    <t>PRIHODI UKUPNO</t>
  </si>
  <si>
    <t>RASHODI UKUPNO</t>
  </si>
  <si>
    <t>Brojčana oznaka i naziv programa, aktivnosti i projekata, izvora financiranja i ekonomske klasifikacije</t>
  </si>
  <si>
    <t>BROJČANA OZNAKA I NAZIV FUNKCIJSKE KLASIFIKACIJE</t>
  </si>
  <si>
    <t>Odjeljak Izvor</t>
  </si>
  <si>
    <t>PRIJENOS VIŠKA/MANJKA U SLJEDEĆE RAZDOBLJE</t>
  </si>
  <si>
    <t>PRIHODI POSLOVANJA PREMA EKONOMSKOJ KLASIFIKACIJI</t>
  </si>
  <si>
    <t>RASHODI POSLOVANJA PREMA EKONOMSKOJ KLASIFIKACIJI</t>
  </si>
  <si>
    <t>Brojčana oznaka</t>
  </si>
  <si>
    <t>Naziv izvora financiranja</t>
  </si>
  <si>
    <t>UKUPNO PRIHODI</t>
  </si>
  <si>
    <t>Prihodi za posebne namjene</t>
  </si>
  <si>
    <t>Pomoći</t>
  </si>
  <si>
    <t>Prihodi od prodaje nefin.imovine i naknade s naslova osiguranja</t>
  </si>
  <si>
    <t>UKUPNO RASHODI</t>
  </si>
  <si>
    <t>PRIHODI  I  RASHODI  PREMA IZVORIMA FINANCIRANJA</t>
  </si>
  <si>
    <t>PROGRAMSKA KLASIFIKACIJA</t>
  </si>
  <si>
    <t xml:space="preserve">6 PRIHODI POSLOVANJA     </t>
  </si>
  <si>
    <t xml:space="preserve">7 'PRIHODI OD PRODAJE NEFINANCIJSKE IMOVINE    </t>
  </si>
  <si>
    <t xml:space="preserve">3 'RASHODI  POSLOVANJA     </t>
  </si>
  <si>
    <t xml:space="preserve">4 'RASHODI ZA NABAVU NEFINANCIJSKE IMOVINE  </t>
  </si>
  <si>
    <t>8 PRIMICI OD FINANCIJSKE IMOVINE I ZADUŽIVANJA</t>
  </si>
  <si>
    <t>5 IZDACI ZA FINANCIJSKU IMOVINU I OTPLATE ZAJMOVA</t>
  </si>
  <si>
    <t>NETO FINANCIRANJE</t>
  </si>
  <si>
    <t>C) PRENESENI VIŠAK ILI PRENESENI MANJAK</t>
  </si>
  <si>
    <t>PRIJENOS VIŠKA / MANJKA IZ PRETHODNE(IH) GODINE</t>
  </si>
  <si>
    <t>D) VIŠEGODIŠNJI PLAN URAVNOTEŽENJA</t>
  </si>
  <si>
    <t>VIŠAK / MANJAK IZ PRETHODNE(IH) GODINE KOJI ĆE SE RASPOREDITI / POKRITI</t>
  </si>
  <si>
    <t>VIŠAK / MANJAK TEKUĆE GODINE</t>
  </si>
  <si>
    <t>PRIJENOS VIŠKA / MANJKA U SLJEDEĆE RAZDOBLJE</t>
  </si>
  <si>
    <t>B. RAČUN FINANCIRANJA PREMA EKONOMSKOJ KLASIFIKACIJI</t>
  </si>
  <si>
    <t>B. RAČUN FINANCIRANJA PREMA IZVORIMA FINANCIRANJA</t>
  </si>
  <si>
    <t>Brojčana oznaka i naziv izvora financiranja</t>
  </si>
  <si>
    <t>Namjenski primici od financijske imovine i zaduživanja</t>
  </si>
  <si>
    <t>IZDACI UKUPNO</t>
  </si>
  <si>
    <t>PRIMICI UKUPNO</t>
  </si>
  <si>
    <t>Kapitalni projekt K000002</t>
  </si>
  <si>
    <t>Ostali rashodi za zaposlene -nagrade,darovi, regres, ostalo</t>
  </si>
  <si>
    <t>Prihodi iz nadležnog proračuna temeljem prijenosa sred. iz državnog proračuna</t>
  </si>
  <si>
    <t>VIŠAK / MANJAK + NETO FINANCIRANJE + PRIJENOS VIŠKA / MANJKA IZ PRETHODNE(IH) GODINE - PRIJENOS VIŠKA / MANJKA U SLJEDEĆE RAZDOBLJE</t>
  </si>
  <si>
    <t>Kamate na depozite po viđenju i ostali prihodi od imovine</t>
  </si>
  <si>
    <t>Plan za 2025.</t>
  </si>
  <si>
    <t>Ostvarenje/ izvršenje 1-6/25</t>
  </si>
  <si>
    <t>Indeks       4/2</t>
  </si>
  <si>
    <t>Indeks    4/3</t>
  </si>
  <si>
    <t>Ostvarenje/ izvršenje 1-6/24.</t>
  </si>
  <si>
    <t>PRIJEDLOG POLUGODIŠNJEG IZVJEŠTAJA  O  IZVRŠENJU  FINANCIJSKOG  PLANA  DJEČJEG VRTIĆA POTOČIĆ TUHELJSKI  ZA 1-6/2025. GODINE</t>
  </si>
  <si>
    <r>
      <rPr>
        <b/>
        <sz val="11"/>
        <color rgb="FF000000"/>
        <rFont val="Arial"/>
        <family val="2"/>
      </rPr>
      <t xml:space="preserve">Članak 1.  </t>
    </r>
    <r>
      <rPr>
        <sz val="11"/>
        <color rgb="FF00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Prijedlog polugodišnjeg izvještaja o izvršenju financijskog plana sastoji se od:</t>
    </r>
  </si>
  <si>
    <t>Članak 2.</t>
  </si>
  <si>
    <t>Posebni dio polugodišnjeg izvještaja o izvršenju financijskog plana sadrži izvršenje rashoda i izdataka iskazanih po izvorima financiranja i ekonomskoj klasifikaciji, raspoređenih u programe koji se sastoje od aktivnosti i projekata kako slijedi:</t>
  </si>
  <si>
    <t>Na temelju članka 86. Zakona o proračunu (NN 144/21), članka 36. Zakona o ustanovama (NN 76/93, 29/97, 47/99, 35/08, 127/19, 151/22) i članka 50.  Statuta Dječjeg vrtića Potočić Tuheljski (KLASA: 601-02/23-02/01, URBROJ: 2135-51-02-23-1 od 09. veljače 2023. godine, Upravno vijeće Dječjeg vrtića Potočić Tuheljski  na svojoj 13. sjednici održanoj dana 31. srpnja 2025.  godine usvojilo 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</si>
</sst>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0"/>
      <color rgb="FFFF0000"/>
      <name val="Arial"/>
      <family val="2"/>
      <charset val="238"/>
    </font>
    <font>
      <i/>
      <sz val="10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6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5" fillId="2" borderId="3" xfId="0" quotePrefix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3" fontId="1" fillId="2" borderId="0" xfId="0" applyNumberFormat="1" applyFont="1" applyFill="1" applyAlignment="1">
      <alignment horizontal="right"/>
    </xf>
    <xf numFmtId="0" fontId="9" fillId="0" borderId="0" xfId="0" applyFont="1"/>
    <xf numFmtId="0" fontId="10" fillId="2" borderId="3" xfId="0" quotePrefix="1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 wrapText="1"/>
    </xf>
    <xf numFmtId="4" fontId="1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12" fillId="2" borderId="4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/>
    </xf>
    <xf numFmtId="0" fontId="8" fillId="0" borderId="0" xfId="0" applyFont="1"/>
    <xf numFmtId="0" fontId="13" fillId="0" borderId="0" xfId="0" applyFont="1"/>
    <xf numFmtId="0" fontId="0" fillId="2" borderId="0" xfId="0" applyFill="1"/>
    <xf numFmtId="0" fontId="11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quotePrefix="1" applyFont="1" applyFill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vertical="center" wrapText="1"/>
    </xf>
    <xf numFmtId="0" fontId="4" fillId="2" borderId="6" xfId="0" quotePrefix="1" applyFont="1" applyFill="1" applyBorder="1" applyAlignment="1">
      <alignment horizontal="left" vertical="center"/>
    </xf>
    <xf numFmtId="0" fontId="5" fillId="2" borderId="6" xfId="0" quotePrefix="1" applyFont="1" applyFill="1" applyBorder="1" applyAlignment="1">
      <alignment horizontal="left" vertical="center"/>
    </xf>
    <xf numFmtId="4" fontId="1" fillId="2" borderId="9" xfId="0" applyNumberFormat="1" applyFont="1" applyFill="1" applyBorder="1" applyAlignment="1">
      <alignment horizontal="right"/>
    </xf>
    <xf numFmtId="4" fontId="12" fillId="2" borderId="8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" fillId="2" borderId="10" xfId="0" applyFont="1" applyFill="1" applyBorder="1" applyAlignment="1">
      <alignment horizontal="left" vertical="center" wrapText="1" indent="1"/>
    </xf>
    <xf numFmtId="0" fontId="1" fillId="2" borderId="11" xfId="0" applyFont="1" applyFill="1" applyBorder="1" applyAlignment="1">
      <alignment horizontal="left" vertical="center" wrapText="1" indent="1"/>
    </xf>
    <xf numFmtId="0" fontId="14" fillId="0" borderId="1" xfId="0" applyFont="1" applyBorder="1"/>
    <xf numFmtId="0" fontId="14" fillId="0" borderId="0" xfId="0" applyFont="1"/>
    <xf numFmtId="0" fontId="14" fillId="0" borderId="2" xfId="0" applyFont="1" applyBorder="1"/>
    <xf numFmtId="0" fontId="14" fillId="0" borderId="11" xfId="0" applyFont="1" applyBorder="1"/>
    <xf numFmtId="0" fontId="14" fillId="0" borderId="10" xfId="0" applyFont="1" applyBorder="1"/>
    <xf numFmtId="0" fontId="12" fillId="2" borderId="4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6" fillId="0" borderId="0" xfId="0" applyFont="1"/>
    <xf numFmtId="0" fontId="15" fillId="2" borderId="2" xfId="0" applyFont="1" applyFill="1" applyBorder="1" applyAlignment="1">
      <alignment horizontal="left" vertical="center" wrapText="1" indent="1"/>
    </xf>
    <xf numFmtId="0" fontId="15" fillId="2" borderId="4" xfId="0" applyFont="1" applyFill="1" applyBorder="1" applyAlignment="1">
      <alignment horizontal="left" vertical="center" wrapText="1" indent="1"/>
    </xf>
    <xf numFmtId="4" fontId="15" fillId="2" borderId="4" xfId="0" applyNumberFormat="1" applyFont="1" applyFill="1" applyBorder="1" applyAlignment="1">
      <alignment horizontal="right"/>
    </xf>
    <xf numFmtId="0" fontId="1" fillId="5" borderId="4" xfId="0" applyFont="1" applyFill="1" applyBorder="1" applyAlignment="1">
      <alignment horizontal="left" vertical="center" wrapText="1" indent="1"/>
    </xf>
    <xf numFmtId="0" fontId="1" fillId="5" borderId="4" xfId="0" applyFont="1" applyFill="1" applyBorder="1" applyAlignment="1">
      <alignment horizontal="left" vertical="center" wrapText="1"/>
    </xf>
    <xf numFmtId="4" fontId="1" fillId="5" borderId="4" xfId="0" applyNumberFormat="1" applyFont="1" applyFill="1" applyBorder="1" applyAlignment="1">
      <alignment horizontal="right"/>
    </xf>
    <xf numFmtId="4" fontId="1" fillId="5" borderId="3" xfId="0" applyNumberFormat="1" applyFont="1" applyFill="1" applyBorder="1" applyAlignment="1">
      <alignment horizontal="right"/>
    </xf>
    <xf numFmtId="0" fontId="1" fillId="5" borderId="9" xfId="0" applyFont="1" applyFill="1" applyBorder="1" applyAlignment="1">
      <alignment horizontal="left" vertical="center" wrapText="1" indent="1"/>
    </xf>
    <xf numFmtId="0" fontId="1" fillId="5" borderId="9" xfId="0" applyFont="1" applyFill="1" applyBorder="1" applyAlignment="1">
      <alignment horizontal="left" vertical="center" wrapText="1"/>
    </xf>
    <xf numFmtId="4" fontId="1" fillId="5" borderId="6" xfId="0" applyNumberFormat="1" applyFont="1" applyFill="1" applyBorder="1" applyAlignment="1">
      <alignment horizontal="right"/>
    </xf>
    <xf numFmtId="0" fontId="17" fillId="0" borderId="1" xfId="0" applyFont="1" applyBorder="1"/>
    <xf numFmtId="0" fontId="17" fillId="0" borderId="2" xfId="0" applyFont="1" applyBorder="1" applyAlignment="1">
      <alignment horizontal="center"/>
    </xf>
    <xf numFmtId="0" fontId="17" fillId="0" borderId="4" xfId="0" applyFont="1" applyBorder="1"/>
    <xf numFmtId="0" fontId="17" fillId="0" borderId="3" xfId="0" applyFont="1" applyBorder="1"/>
    <xf numFmtId="4" fontId="17" fillId="0" borderId="3" xfId="0" applyNumberFormat="1" applyFont="1" applyBorder="1"/>
    <xf numFmtId="0" fontId="17" fillId="0" borderId="0" xfId="0" applyFont="1"/>
    <xf numFmtId="0" fontId="14" fillId="5" borderId="4" xfId="0" applyFont="1" applyFill="1" applyBorder="1"/>
    <xf numFmtId="0" fontId="14" fillId="5" borderId="3" xfId="0" applyFont="1" applyFill="1" applyBorder="1"/>
    <xf numFmtId="4" fontId="14" fillId="5" borderId="3" xfId="0" applyNumberFormat="1" applyFont="1" applyFill="1" applyBorder="1"/>
    <xf numFmtId="0" fontId="14" fillId="5" borderId="9" xfId="0" applyFont="1" applyFill="1" applyBorder="1"/>
    <xf numFmtId="0" fontId="14" fillId="5" borderId="6" xfId="0" applyFont="1" applyFill="1" applyBorder="1"/>
    <xf numFmtId="4" fontId="14" fillId="5" borderId="6" xfId="0" applyNumberFormat="1" applyFont="1" applyFill="1" applyBorder="1"/>
    <xf numFmtId="4" fontId="12" fillId="3" borderId="3" xfId="0" applyNumberFormat="1" applyFont="1" applyFill="1" applyBorder="1" applyAlignment="1">
      <alignment horizontal="right"/>
    </xf>
    <xf numFmtId="4" fontId="12" fillId="0" borderId="3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1" fillId="2" borderId="15" xfId="0" applyFont="1" applyFill="1" applyBorder="1" applyAlignment="1">
      <alignment horizontal="left" vertical="center" wrapText="1" indent="1"/>
    </xf>
    <xf numFmtId="0" fontId="1" fillId="2" borderId="16" xfId="0" applyFont="1" applyFill="1" applyBorder="1" applyAlignment="1">
      <alignment horizontal="left" vertical="center" wrapText="1" indent="1"/>
    </xf>
    <xf numFmtId="0" fontId="1" fillId="2" borderId="16" xfId="0" applyFont="1" applyFill="1" applyBorder="1" applyAlignment="1">
      <alignment horizontal="left" vertical="center" wrapText="1"/>
    </xf>
    <xf numFmtId="4" fontId="1" fillId="2" borderId="16" xfId="0" applyNumberFormat="1" applyFont="1" applyFill="1" applyBorder="1" applyAlignment="1">
      <alignment horizontal="right"/>
    </xf>
    <xf numFmtId="0" fontId="12" fillId="6" borderId="14" xfId="0" applyFont="1" applyFill="1" applyBorder="1" applyAlignment="1">
      <alignment horizontal="left" vertical="center" wrapText="1"/>
    </xf>
    <xf numFmtId="4" fontId="12" fillId="6" borderId="14" xfId="0" applyNumberFormat="1" applyFont="1" applyFill="1" applyBorder="1" applyAlignment="1">
      <alignment horizontal="right"/>
    </xf>
    <xf numFmtId="0" fontId="12" fillId="6" borderId="10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left" vertical="center" wrapText="1"/>
    </xf>
    <xf numFmtId="4" fontId="12" fillId="6" borderId="9" xfId="0" applyNumberFormat="1" applyFont="1" applyFill="1" applyBorder="1" applyAlignment="1">
      <alignment horizontal="right"/>
    </xf>
    <xf numFmtId="0" fontId="3" fillId="2" borderId="18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4" fontId="12" fillId="6" borderId="11" xfId="0" applyNumberFormat="1" applyFont="1" applyFill="1" applyBorder="1" applyAlignment="1">
      <alignment horizontal="right"/>
    </xf>
    <xf numFmtId="0" fontId="9" fillId="0" borderId="18" xfId="0" applyFont="1" applyBorder="1"/>
    <xf numFmtId="0" fontId="7" fillId="0" borderId="0" xfId="0" applyFont="1"/>
    <xf numFmtId="0" fontId="14" fillId="0" borderId="15" xfId="0" applyFont="1" applyBorder="1"/>
    <xf numFmtId="0" fontId="14" fillId="0" borderId="16" xfId="0" applyFont="1" applyBorder="1"/>
    <xf numFmtId="0" fontId="14" fillId="5" borderId="19" xfId="0" applyFont="1" applyFill="1" applyBorder="1"/>
    <xf numFmtId="0" fontId="14" fillId="5" borderId="17" xfId="0" applyFont="1" applyFill="1" applyBorder="1"/>
    <xf numFmtId="4" fontId="14" fillId="5" borderId="17" xfId="0" applyNumberFormat="1" applyFont="1" applyFill="1" applyBorder="1"/>
    <xf numFmtId="0" fontId="20" fillId="3" borderId="3" xfId="0" quotePrefix="1" applyFont="1" applyFill="1" applyBorder="1" applyAlignment="1">
      <alignment horizontal="left" vertical="center"/>
    </xf>
    <xf numFmtId="4" fontId="20" fillId="3" borderId="3" xfId="0" applyNumberFormat="1" applyFont="1" applyFill="1" applyBorder="1" applyAlignment="1">
      <alignment horizontal="right"/>
    </xf>
    <xf numFmtId="0" fontId="21" fillId="0" borderId="0" xfId="0" applyFont="1"/>
    <xf numFmtId="0" fontId="20" fillId="3" borderId="3" xfId="0" quotePrefix="1" applyFont="1" applyFill="1" applyBorder="1" applyAlignment="1">
      <alignment horizontal="left" vertical="center" wrapText="1"/>
    </xf>
    <xf numFmtId="4" fontId="20" fillId="3" borderId="4" xfId="0" applyNumberFormat="1" applyFont="1" applyFill="1" applyBorder="1" applyAlignment="1">
      <alignment horizontal="right"/>
    </xf>
    <xf numFmtId="0" fontId="22" fillId="3" borderId="3" xfId="0" quotePrefix="1" applyFont="1" applyFill="1" applyBorder="1" applyAlignment="1">
      <alignment horizontal="left" vertical="center"/>
    </xf>
    <xf numFmtId="0" fontId="23" fillId="0" borderId="0" xfId="0" applyFont="1"/>
    <xf numFmtId="0" fontId="20" fillId="3" borderId="3" xfId="0" applyFont="1" applyFill="1" applyBorder="1" applyAlignment="1">
      <alignment horizontal="left" vertical="center" wrapText="1"/>
    </xf>
    <xf numFmtId="0" fontId="24" fillId="0" borderId="0" xfId="0" applyFont="1"/>
    <xf numFmtId="0" fontId="19" fillId="0" borderId="0" xfId="0" applyFont="1"/>
    <xf numFmtId="0" fontId="22" fillId="3" borderId="3" xfId="0" applyFont="1" applyFill="1" applyBorder="1" applyAlignment="1">
      <alignment horizontal="left" vertical="center" wrapText="1"/>
    </xf>
    <xf numFmtId="0" fontId="24" fillId="3" borderId="3" xfId="0" applyFont="1" applyFill="1" applyBorder="1"/>
    <xf numFmtId="0" fontId="24" fillId="3" borderId="3" xfId="0" applyFont="1" applyFill="1" applyBorder="1" applyAlignment="1">
      <alignment horizontal="left"/>
    </xf>
    <xf numFmtId="4" fontId="24" fillId="3" borderId="3" xfId="0" applyNumberFormat="1" applyFont="1" applyFill="1" applyBorder="1"/>
    <xf numFmtId="4" fontId="22" fillId="3" borderId="3" xfId="0" applyNumberFormat="1" applyFont="1" applyFill="1" applyBorder="1" applyAlignment="1">
      <alignment horizontal="right"/>
    </xf>
    <xf numFmtId="0" fontId="25" fillId="3" borderId="8" xfId="0" applyFont="1" applyFill="1" applyBorder="1" applyAlignment="1">
      <alignment horizontal="left" vertical="center" wrapText="1"/>
    </xf>
    <xf numFmtId="4" fontId="26" fillId="3" borderId="8" xfId="0" applyNumberFormat="1" applyFont="1" applyFill="1" applyBorder="1" applyAlignment="1">
      <alignment horizontal="right"/>
    </xf>
    <xf numFmtId="0" fontId="27" fillId="0" borderId="0" xfId="0" applyFont="1"/>
    <xf numFmtId="0" fontId="25" fillId="3" borderId="7" xfId="0" quotePrefix="1" applyFont="1" applyFill="1" applyBorder="1" applyAlignment="1">
      <alignment horizontal="left" vertical="center"/>
    </xf>
    <xf numFmtId="4" fontId="25" fillId="3" borderId="8" xfId="0" applyNumberFormat="1" applyFont="1" applyFill="1" applyBorder="1" applyAlignment="1">
      <alignment horizontal="right"/>
    </xf>
    <xf numFmtId="0" fontId="28" fillId="0" borderId="0" xfId="0" applyFont="1"/>
    <xf numFmtId="0" fontId="1" fillId="2" borderId="4" xfId="0" applyFont="1" applyFill="1" applyBorder="1" applyAlignment="1">
      <alignment horizontal="left" vertical="center" wrapText="1"/>
    </xf>
    <xf numFmtId="0" fontId="4" fillId="2" borderId="3" xfId="0" quotePrefix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/>
    <xf numFmtId="0" fontId="14" fillId="2" borderId="3" xfId="0" applyFont="1" applyFill="1" applyBorder="1"/>
    <xf numFmtId="0" fontId="4" fillId="2" borderId="3" xfId="0" quotePrefix="1" applyFont="1" applyFill="1" applyBorder="1" applyAlignment="1">
      <alignment horizontal="left" vertical="center" wrapText="1"/>
    </xf>
    <xf numFmtId="4" fontId="12" fillId="2" borderId="7" xfId="0" applyNumberFormat="1" applyFont="1" applyFill="1" applyBorder="1" applyAlignment="1">
      <alignment horizontal="right"/>
    </xf>
    <xf numFmtId="4" fontId="1" fillId="2" borderId="6" xfId="0" applyNumberFormat="1" applyFont="1" applyFill="1" applyBorder="1" applyAlignment="1">
      <alignment horizontal="right"/>
    </xf>
    <xf numFmtId="0" fontId="11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12" fillId="3" borderId="7" xfId="0" applyNumberFormat="1" applyFont="1" applyFill="1" applyBorder="1" applyAlignment="1">
      <alignment horizontal="right"/>
    </xf>
    <xf numFmtId="0" fontId="10" fillId="2" borderId="4" xfId="0" quotePrefix="1" applyFont="1" applyFill="1" applyBorder="1" applyAlignment="1">
      <alignment horizontal="left" vertical="center"/>
    </xf>
    <xf numFmtId="0" fontId="6" fillId="2" borderId="4" xfId="0" quotePrefix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4" fontId="3" fillId="2" borderId="7" xfId="0" applyNumberFormat="1" applyFont="1" applyFill="1" applyBorder="1" applyAlignment="1">
      <alignment horizontal="right"/>
    </xf>
    <xf numFmtId="4" fontId="22" fillId="3" borderId="7" xfId="0" applyNumberFormat="1" applyFont="1" applyFill="1" applyBorder="1" applyAlignment="1">
      <alignment horizontal="right"/>
    </xf>
    <xf numFmtId="0" fontId="8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4" fontId="2" fillId="2" borderId="8" xfId="0" applyNumberFormat="1" applyFont="1" applyFill="1" applyBorder="1" applyAlignment="1">
      <alignment horizontal="right"/>
    </xf>
    <xf numFmtId="0" fontId="8" fillId="2" borderId="1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4" fontId="2" fillId="2" borderId="2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quotePrefix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right"/>
    </xf>
    <xf numFmtId="0" fontId="5" fillId="2" borderId="3" xfId="0" quotePrefix="1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right"/>
    </xf>
    <xf numFmtId="0" fontId="5" fillId="2" borderId="12" xfId="0" quotePrefix="1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vertical="center"/>
    </xf>
    <xf numFmtId="0" fontId="31" fillId="2" borderId="7" xfId="0" quotePrefix="1" applyFont="1" applyFill="1" applyBorder="1" applyAlignment="1">
      <alignment horizontal="left" vertical="center"/>
    </xf>
    <xf numFmtId="0" fontId="11" fillId="2" borderId="12" xfId="0" quotePrefix="1" applyFont="1" applyFill="1" applyBorder="1" applyAlignment="1">
      <alignment vertical="center"/>
    </xf>
    <xf numFmtId="0" fontId="11" fillId="2" borderId="0" xfId="0" quotePrefix="1" applyFont="1" applyFill="1" applyAlignment="1">
      <alignment horizontal="left" vertical="center" wrapText="1"/>
    </xf>
    <xf numFmtId="0" fontId="18" fillId="2" borderId="0" xfId="0" applyFont="1" applyFill="1" applyAlignment="1">
      <alignment vertical="center" wrapText="1"/>
    </xf>
    <xf numFmtId="4" fontId="12" fillId="2" borderId="0" xfId="0" applyNumberFormat="1" applyFont="1" applyFill="1" applyAlignment="1">
      <alignment horizontal="right"/>
    </xf>
    <xf numFmtId="0" fontId="18" fillId="2" borderId="0" xfId="0" applyFont="1" applyFill="1" applyAlignment="1">
      <alignment horizontal="center" vertical="center" wrapText="1"/>
    </xf>
    <xf numFmtId="0" fontId="11" fillId="2" borderId="0" xfId="0" quotePrefix="1" applyFont="1" applyFill="1" applyAlignment="1">
      <alignment horizontal="center" vertical="center" wrapText="1"/>
    </xf>
    <xf numFmtId="4" fontId="3" fillId="2" borderId="0" xfId="0" quotePrefix="1" applyNumberFormat="1" applyFont="1" applyFill="1" applyAlignment="1">
      <alignment horizontal="right"/>
    </xf>
    <xf numFmtId="0" fontId="0" fillId="0" borderId="18" xfId="0" applyBorder="1"/>
    <xf numFmtId="0" fontId="0" fillId="2" borderId="18" xfId="0" applyFill="1" applyBorder="1"/>
    <xf numFmtId="4" fontId="6" fillId="3" borderId="3" xfId="0" applyNumberFormat="1" applyFont="1" applyFill="1" applyBorder="1" applyAlignment="1">
      <alignment vertical="center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3" fillId="3" borderId="1" xfId="0" quotePrefix="1" applyNumberFormat="1" applyFont="1" applyFill="1" applyBorder="1" applyAlignment="1">
      <alignment horizontal="right"/>
    </xf>
    <xf numFmtId="3" fontId="3" fillId="3" borderId="3" xfId="0" quotePrefix="1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left" wrapText="1"/>
    </xf>
    <xf numFmtId="0" fontId="3" fillId="2" borderId="2" xfId="0" quotePrefix="1" applyFont="1" applyFill="1" applyBorder="1" applyAlignment="1">
      <alignment horizontal="left" wrapText="1"/>
    </xf>
    <xf numFmtId="0" fontId="3" fillId="2" borderId="2" xfId="0" quotePrefix="1" applyFont="1" applyFill="1" applyBorder="1" applyAlignment="1">
      <alignment horizontal="center" wrapText="1"/>
    </xf>
    <xf numFmtId="0" fontId="29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0" fontId="20" fillId="2" borderId="0" xfId="0" quotePrefix="1" applyFont="1" applyFill="1" applyAlignment="1">
      <alignment horizontal="left" vertical="center"/>
    </xf>
    <xf numFmtId="4" fontId="22" fillId="2" borderId="0" xfId="0" applyNumberFormat="1" applyFont="1" applyFill="1" applyAlignment="1">
      <alignment horizontal="right"/>
    </xf>
    <xf numFmtId="0" fontId="33" fillId="2" borderId="0" xfId="0" applyFont="1" applyFill="1"/>
    <xf numFmtId="0" fontId="33" fillId="0" borderId="0" xfId="0" applyFont="1"/>
    <xf numFmtId="0" fontId="6" fillId="2" borderId="7" xfId="0" applyFont="1" applyFill="1" applyBorder="1" applyAlignment="1">
      <alignment horizontal="left" vertical="center" wrapText="1"/>
    </xf>
    <xf numFmtId="4" fontId="3" fillId="2" borderId="8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left" vertical="center"/>
    </xf>
    <xf numFmtId="4" fontId="11" fillId="2" borderId="23" xfId="0" applyNumberFormat="1" applyFont="1" applyFill="1" applyBorder="1" applyAlignment="1">
      <alignment horizontal="right" vertical="center" wrapText="1"/>
    </xf>
    <xf numFmtId="4" fontId="11" fillId="2" borderId="4" xfId="0" applyNumberFormat="1" applyFont="1" applyFill="1" applyBorder="1" applyAlignment="1">
      <alignment horizontal="right"/>
    </xf>
    <xf numFmtId="4" fontId="11" fillId="2" borderId="7" xfId="0" applyNumberFormat="1" applyFont="1" applyFill="1" applyBorder="1" applyAlignment="1">
      <alignment horizontal="right"/>
    </xf>
    <xf numFmtId="0" fontId="9" fillId="2" borderId="0" xfId="0" applyFont="1" applyFill="1"/>
    <xf numFmtId="0" fontId="15" fillId="2" borderId="12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 indent="1"/>
    </xf>
    <xf numFmtId="0" fontId="15" fillId="2" borderId="8" xfId="0" applyFont="1" applyFill="1" applyBorder="1" applyAlignment="1">
      <alignment horizontal="left" vertical="center" wrapText="1" indent="1"/>
    </xf>
    <xf numFmtId="0" fontId="15" fillId="2" borderId="8" xfId="0" applyFont="1" applyFill="1" applyBorder="1" applyAlignment="1">
      <alignment horizontal="left" vertical="center" wrapText="1"/>
    </xf>
    <xf numFmtId="4" fontId="15" fillId="2" borderId="8" xfId="0" applyNumberFormat="1" applyFont="1" applyFill="1" applyBorder="1" applyAlignment="1">
      <alignment horizontal="right"/>
    </xf>
    <xf numFmtId="4" fontId="3" fillId="3" borderId="7" xfId="0" applyNumberFormat="1" applyFont="1" applyFill="1" applyBorder="1" applyAlignment="1">
      <alignment horizontal="right"/>
    </xf>
    <xf numFmtId="4" fontId="15" fillId="2" borderId="7" xfId="0" applyNumberFormat="1" applyFont="1" applyFill="1" applyBorder="1" applyAlignment="1">
      <alignment horizontal="right"/>
    </xf>
    <xf numFmtId="4" fontId="1" fillId="2" borderId="7" xfId="0" applyNumberFormat="1" applyFont="1" applyFill="1" applyBorder="1" applyAlignment="1">
      <alignment horizontal="right"/>
    </xf>
    <xf numFmtId="4" fontId="20" fillId="3" borderId="7" xfId="0" applyNumberFormat="1" applyFont="1" applyFill="1" applyBorder="1" applyAlignment="1">
      <alignment horizontal="right"/>
    </xf>
    <xf numFmtId="4" fontId="25" fillId="3" borderId="7" xfId="0" applyNumberFormat="1" applyFont="1" applyFill="1" applyBorder="1" applyAlignment="1">
      <alignment horizontal="right"/>
    </xf>
    <xf numFmtId="4" fontId="2" fillId="2" borderId="7" xfId="0" applyNumberFormat="1" applyFont="1" applyFill="1" applyBorder="1" applyAlignment="1">
      <alignment horizontal="right"/>
    </xf>
    <xf numFmtId="4" fontId="2" fillId="2" borderId="20" xfId="0" applyNumberFormat="1" applyFont="1" applyFill="1" applyBorder="1" applyAlignment="1">
      <alignment horizontal="right"/>
    </xf>
    <xf numFmtId="4" fontId="1" fillId="5" borderId="7" xfId="0" applyNumberFormat="1" applyFont="1" applyFill="1" applyBorder="1" applyAlignment="1">
      <alignment horizontal="right"/>
    </xf>
    <xf numFmtId="4" fontId="12" fillId="6" borderId="6" xfId="0" applyNumberFormat="1" applyFont="1" applyFill="1" applyBorder="1" applyAlignment="1">
      <alignment horizontal="right"/>
    </xf>
    <xf numFmtId="3" fontId="6" fillId="4" borderId="12" xfId="0" quotePrefix="1" applyNumberFormat="1" applyFont="1" applyFill="1" applyBorder="1" applyAlignment="1">
      <alignment horizontal="right"/>
    </xf>
    <xf numFmtId="3" fontId="6" fillId="4" borderId="7" xfId="0" applyNumberFormat="1" applyFont="1" applyFill="1" applyBorder="1" applyAlignment="1">
      <alignment horizontal="right" wrapText="1"/>
    </xf>
    <xf numFmtId="0" fontId="3" fillId="4" borderId="3" xfId="0" applyFont="1" applyFill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/>
    </xf>
    <xf numFmtId="4" fontId="3" fillId="3" borderId="18" xfId="0" quotePrefix="1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vertical="center" wrapText="1"/>
    </xf>
    <xf numFmtId="4" fontId="3" fillId="4" borderId="3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/>
    </xf>
    <xf numFmtId="4" fontId="3" fillId="4" borderId="7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right"/>
    </xf>
    <xf numFmtId="4" fontId="12" fillId="2" borderId="24" xfId="0" applyNumberFormat="1" applyFont="1" applyFill="1" applyBorder="1" applyAlignment="1">
      <alignment horizontal="right"/>
    </xf>
    <xf numFmtId="4" fontId="1" fillId="7" borderId="3" xfId="0" applyNumberFormat="1" applyFont="1" applyFill="1" applyBorder="1" applyAlignment="1">
      <alignment horizontal="right"/>
    </xf>
    <xf numFmtId="0" fontId="6" fillId="2" borderId="1" xfId="0" quotePrefix="1" applyFont="1" applyFill="1" applyBorder="1" applyAlignment="1">
      <alignment horizontal="center" wrapText="1"/>
    </xf>
    <xf numFmtId="0" fontId="6" fillId="2" borderId="2" xfId="0" quotePrefix="1" applyFont="1" applyFill="1" applyBorder="1" applyAlignment="1">
      <alignment horizontal="center" wrapText="1"/>
    </xf>
    <xf numFmtId="0" fontId="6" fillId="2" borderId="4" xfId="0" quotePrefix="1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30" fillId="2" borderId="1" xfId="0" quotePrefix="1" applyFont="1" applyFill="1" applyBorder="1" applyAlignment="1">
      <alignment horizontal="left" vertical="center" wrapText="1"/>
    </xf>
    <xf numFmtId="0" fontId="30" fillId="2" borderId="2" xfId="0" quotePrefix="1" applyFont="1" applyFill="1" applyBorder="1" applyAlignment="1">
      <alignment horizontal="left" vertical="center" wrapText="1"/>
    </xf>
    <xf numFmtId="0" fontId="25" fillId="3" borderId="12" xfId="0" applyFont="1" applyFill="1" applyBorder="1" applyAlignment="1">
      <alignment horizontal="left" vertical="center" wrapText="1"/>
    </xf>
    <xf numFmtId="0" fontId="25" fillId="3" borderId="5" xfId="0" applyFont="1" applyFill="1" applyBorder="1" applyAlignment="1">
      <alignment horizontal="left" vertical="center" wrapText="1"/>
    </xf>
    <xf numFmtId="0" fontId="25" fillId="3" borderId="8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12" fillId="6" borderId="11" xfId="0" applyFont="1" applyFill="1" applyBorder="1" applyAlignment="1">
      <alignment horizontal="left" vertical="center" wrapText="1"/>
    </xf>
    <xf numFmtId="0" fontId="12" fillId="6" borderId="10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6" fillId="3" borderId="2" xfId="0" quotePrefix="1" applyFont="1" applyFill="1" applyBorder="1" applyAlignment="1">
      <alignment horizontal="left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1" xfId="0" quotePrefix="1" applyFont="1" applyFill="1" applyBorder="1" applyAlignment="1">
      <alignment horizontal="left" vertical="center"/>
    </xf>
    <xf numFmtId="0" fontId="11" fillId="2" borderId="2" xfId="0" quotePrefix="1" applyFont="1" applyFill="1" applyBorder="1" applyAlignment="1">
      <alignment horizontal="left" vertical="center"/>
    </xf>
    <xf numFmtId="0" fontId="11" fillId="2" borderId="4" xfId="0" quotePrefix="1" applyFont="1" applyFill="1" applyBorder="1" applyAlignment="1">
      <alignment horizontal="left" vertical="center"/>
    </xf>
    <xf numFmtId="0" fontId="12" fillId="6" borderId="13" xfId="0" applyFont="1" applyFill="1" applyBorder="1" applyAlignment="1">
      <alignment horizontal="left" vertical="center" wrapText="1"/>
    </xf>
    <xf numFmtId="0" fontId="12" fillId="6" borderId="14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3" fillId="2" borderId="1" xfId="0" quotePrefix="1" applyFont="1" applyFill="1" applyBorder="1" applyAlignment="1">
      <alignment horizontal="center" vertical="center" wrapText="1"/>
    </xf>
    <xf numFmtId="0" fontId="3" fillId="2" borderId="2" xfId="0" quotePrefix="1" applyFont="1" applyFill="1" applyBorder="1" applyAlignment="1">
      <alignment horizontal="center" vertical="center" wrapText="1"/>
    </xf>
    <xf numFmtId="0" fontId="3" fillId="2" borderId="4" xfId="0" quotePrefix="1" applyFont="1" applyFill="1" applyBorder="1" applyAlignment="1">
      <alignment horizontal="center" vertical="center" wrapText="1"/>
    </xf>
    <xf numFmtId="0" fontId="1" fillId="2" borderId="11" xfId="0" quotePrefix="1" applyFont="1" applyFill="1" applyBorder="1" applyAlignment="1">
      <alignment horizontal="center" wrapText="1"/>
    </xf>
    <xf numFmtId="0" fontId="1" fillId="2" borderId="10" xfId="0" quotePrefix="1" applyFont="1" applyFill="1" applyBorder="1" applyAlignment="1">
      <alignment horizontal="center" wrapText="1"/>
    </xf>
    <xf numFmtId="0" fontId="1" fillId="2" borderId="9" xfId="0" quotePrefix="1" applyFont="1" applyFill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vertical="center" wrapText="1"/>
    </xf>
    <xf numFmtId="0" fontId="11" fillId="3" borderId="3" xfId="0" quotePrefix="1" applyFont="1" applyFill="1" applyBorder="1" applyAlignment="1">
      <alignment horizontal="left" vertical="center" wrapText="1"/>
    </xf>
    <xf numFmtId="0" fontId="30" fillId="2" borderId="12" xfId="0" quotePrefix="1" applyFont="1" applyFill="1" applyBorder="1" applyAlignment="1">
      <alignment horizontal="center" vertical="center" wrapText="1"/>
    </xf>
    <xf numFmtId="0" fontId="30" fillId="2" borderId="5" xfId="0" quotePrefix="1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" xfId="0" quotePrefix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5"/>
  <sheetViews>
    <sheetView tabSelected="1" zoomScaleNormal="100" workbookViewId="0">
      <selection activeCell="A4" sqref="A4:I4"/>
    </sheetView>
  </sheetViews>
  <sheetFormatPr defaultRowHeight="15" x14ac:dyDescent="0.25"/>
  <cols>
    <col min="1" max="1" width="8.42578125" customWidth="1"/>
    <col min="2" max="2" width="10.28515625" customWidth="1"/>
    <col min="3" max="3" width="8.7109375" customWidth="1"/>
    <col min="4" max="4" width="54.7109375" customWidth="1"/>
    <col min="5" max="5" width="16.140625" customWidth="1"/>
    <col min="6" max="6" width="12.7109375" customWidth="1"/>
    <col min="7" max="7" width="15" bestFit="1" customWidth="1"/>
    <col min="8" max="8" width="8.85546875" customWidth="1"/>
    <col min="9" max="9" width="9.28515625" customWidth="1"/>
  </cols>
  <sheetData>
    <row r="1" spans="1:9" x14ac:dyDescent="0.25">
      <c r="A1" t="s">
        <v>96</v>
      </c>
    </row>
    <row r="2" spans="1:9" x14ac:dyDescent="0.25">
      <c r="A2" t="s">
        <v>97</v>
      </c>
    </row>
    <row r="3" spans="1:9" ht="5.25" customHeight="1" x14ac:dyDescent="0.25"/>
    <row r="4" spans="1:9" ht="45.75" customHeight="1" x14ac:dyDescent="0.25">
      <c r="A4" s="255" t="s">
        <v>165</v>
      </c>
      <c r="B4" s="255"/>
      <c r="C4" s="255"/>
      <c r="D4" s="255"/>
      <c r="E4" s="255"/>
      <c r="F4" s="255"/>
      <c r="G4" s="255"/>
      <c r="H4" s="255"/>
      <c r="I4" s="255"/>
    </row>
    <row r="5" spans="1:9" ht="9.75" customHeight="1" x14ac:dyDescent="0.25">
      <c r="A5" s="72"/>
      <c r="B5" s="72"/>
      <c r="C5" s="72"/>
      <c r="D5" s="72"/>
      <c r="E5" s="72"/>
      <c r="F5" s="72"/>
      <c r="G5" s="72"/>
      <c r="H5" s="72"/>
      <c r="I5" s="72"/>
    </row>
    <row r="6" spans="1:9" ht="41.25" customHeight="1" x14ac:dyDescent="0.25">
      <c r="A6" s="258" t="s">
        <v>161</v>
      </c>
      <c r="B6" s="258"/>
      <c r="C6" s="258"/>
      <c r="D6" s="258"/>
      <c r="E6" s="258"/>
      <c r="F6" s="258"/>
      <c r="G6" s="258"/>
      <c r="H6" s="258"/>
      <c r="I6" s="258"/>
    </row>
    <row r="7" spans="1:9" ht="30.75" customHeight="1" x14ac:dyDescent="0.25">
      <c r="A7" s="282" t="s">
        <v>162</v>
      </c>
      <c r="B7" s="283"/>
      <c r="C7" s="283"/>
      <c r="D7" s="283"/>
      <c r="E7" s="283"/>
      <c r="F7" s="283"/>
      <c r="G7" s="283"/>
      <c r="H7" s="283"/>
      <c r="I7" s="283"/>
    </row>
    <row r="8" spans="1:9" ht="15.75" customHeight="1" x14ac:dyDescent="0.25">
      <c r="A8" s="258" t="s">
        <v>15</v>
      </c>
      <c r="B8" s="258"/>
      <c r="C8" s="258"/>
      <c r="D8" s="258"/>
      <c r="E8" s="258"/>
      <c r="F8" s="258"/>
      <c r="G8" s="258"/>
      <c r="H8" s="258"/>
      <c r="I8" s="258"/>
    </row>
    <row r="9" spans="1:9" ht="18" customHeight="1" x14ac:dyDescent="0.25">
      <c r="A9" s="243" t="s">
        <v>20</v>
      </c>
      <c r="B9" s="243"/>
      <c r="C9" s="243"/>
      <c r="D9" s="243"/>
      <c r="E9" s="243"/>
      <c r="F9" s="243"/>
      <c r="G9" s="243"/>
      <c r="H9" s="243"/>
      <c r="I9" s="243"/>
    </row>
    <row r="10" spans="1:9" s="21" customFormat="1" ht="28.5" customHeight="1" x14ac:dyDescent="0.25">
      <c r="A10" s="264" t="s">
        <v>108</v>
      </c>
      <c r="B10" s="265"/>
      <c r="C10" s="265"/>
      <c r="D10" s="266"/>
      <c r="E10" s="163" t="s">
        <v>160</v>
      </c>
      <c r="F10" s="163" t="s">
        <v>156</v>
      </c>
      <c r="G10" s="163" t="s">
        <v>157</v>
      </c>
      <c r="H10" s="163" t="s">
        <v>158</v>
      </c>
      <c r="I10" s="163" t="s">
        <v>159</v>
      </c>
    </row>
    <row r="11" spans="1:9" s="21" customFormat="1" ht="15.75" thickBot="1" x14ac:dyDescent="0.3">
      <c r="A11" s="267">
        <v>1</v>
      </c>
      <c r="B11" s="268"/>
      <c r="C11" s="268"/>
      <c r="D11" s="269"/>
      <c r="E11" s="172">
        <v>2</v>
      </c>
      <c r="F11" s="172">
        <v>3</v>
      </c>
      <c r="G11" s="172">
        <v>4</v>
      </c>
      <c r="H11" s="172">
        <v>5</v>
      </c>
      <c r="I11" s="172">
        <v>6</v>
      </c>
    </row>
    <row r="12" spans="1:9" x14ac:dyDescent="0.25">
      <c r="A12" s="259" t="s">
        <v>115</v>
      </c>
      <c r="B12" s="260"/>
      <c r="C12" s="260"/>
      <c r="D12" s="260"/>
      <c r="E12" s="125">
        <f>SUM(E13+E14)</f>
        <v>197058.68</v>
      </c>
      <c r="F12" s="125">
        <f>SUM(F13+F14)</f>
        <v>450000</v>
      </c>
      <c r="G12" s="125">
        <f>SUM(G13+G14)</f>
        <v>229171.5</v>
      </c>
      <c r="H12" s="125">
        <f t="shared" ref="H12:H18" si="0">IF(G12&gt;0,G12/E12*100,0)</f>
        <v>116.29606977982397</v>
      </c>
      <c r="I12" s="125">
        <f t="shared" ref="I12:I18" si="1">IF(G12&gt;0,G12/F12*100,0)</f>
        <v>50.927</v>
      </c>
    </row>
    <row r="13" spans="1:9" x14ac:dyDescent="0.25">
      <c r="A13" s="261" t="s">
        <v>132</v>
      </c>
      <c r="B13" s="257"/>
      <c r="C13" s="257"/>
      <c r="D13" s="257"/>
      <c r="E13" s="71">
        <f t="shared" ref="E13" si="2">SUM(E44)</f>
        <v>197058.68</v>
      </c>
      <c r="F13" s="71">
        <f t="shared" ref="F13" si="3">SUM(F44)</f>
        <v>450000</v>
      </c>
      <c r="G13" s="71">
        <f t="shared" ref="G13" si="4">SUM(G44)</f>
        <v>229171.5</v>
      </c>
      <c r="H13" s="121">
        <f t="shared" si="0"/>
        <v>116.29606977982397</v>
      </c>
      <c r="I13" s="121">
        <f t="shared" si="1"/>
        <v>50.927</v>
      </c>
    </row>
    <row r="14" spans="1:9" x14ac:dyDescent="0.25">
      <c r="A14" s="262" t="s">
        <v>133</v>
      </c>
      <c r="B14" s="263"/>
      <c r="C14" s="263"/>
      <c r="D14" s="263"/>
      <c r="E14" s="71">
        <v>0</v>
      </c>
      <c r="F14" s="71">
        <v>0</v>
      </c>
      <c r="G14" s="71">
        <v>0</v>
      </c>
      <c r="H14" s="121">
        <f t="shared" si="0"/>
        <v>0</v>
      </c>
      <c r="I14" s="121">
        <f t="shared" si="1"/>
        <v>0</v>
      </c>
    </row>
    <row r="15" spans="1:9" x14ac:dyDescent="0.25">
      <c r="A15" s="285" t="s">
        <v>116</v>
      </c>
      <c r="B15" s="286"/>
      <c r="C15" s="286"/>
      <c r="D15" s="287"/>
      <c r="E15" s="70">
        <f>SUM(E16+E17)</f>
        <v>203576.2</v>
      </c>
      <c r="F15" s="70">
        <f>SUM(F16+F17)</f>
        <v>425000</v>
      </c>
      <c r="G15" s="70">
        <f>SUM(G16+G17)</f>
        <v>223792.05999999997</v>
      </c>
      <c r="H15" s="125">
        <f t="shared" si="0"/>
        <v>109.93036514091527</v>
      </c>
      <c r="I15" s="125">
        <f t="shared" si="1"/>
        <v>52.656955294117637</v>
      </c>
    </row>
    <row r="16" spans="1:9" x14ac:dyDescent="0.25">
      <c r="A16" s="256" t="s">
        <v>134</v>
      </c>
      <c r="B16" s="257"/>
      <c r="C16" s="257"/>
      <c r="D16" s="257"/>
      <c r="E16" s="71">
        <f t="shared" ref="E16" si="5">SUM(E69)</f>
        <v>201200.7</v>
      </c>
      <c r="F16" s="71">
        <f t="shared" ref="F16" si="6">SUM(F69)</f>
        <v>421000</v>
      </c>
      <c r="G16" s="71">
        <f t="shared" ref="G16" si="7">SUM(G69)</f>
        <v>223177.68999999997</v>
      </c>
      <c r="H16" s="121">
        <f t="shared" si="0"/>
        <v>110.92291925425705</v>
      </c>
      <c r="I16" s="121">
        <f t="shared" si="1"/>
        <v>53.011327790973858</v>
      </c>
    </row>
    <row r="17" spans="1:10" x14ac:dyDescent="0.25">
      <c r="A17" s="262" t="s">
        <v>135</v>
      </c>
      <c r="B17" s="263"/>
      <c r="C17" s="263"/>
      <c r="D17" s="263"/>
      <c r="E17" s="71">
        <f t="shared" ref="E17" si="8">SUM(E118)</f>
        <v>2375.5</v>
      </c>
      <c r="F17" s="71">
        <f t="shared" ref="F17" si="9">SUM(F118)</f>
        <v>4000</v>
      </c>
      <c r="G17" s="71">
        <f t="shared" ref="G17" si="10">SUM(G118)</f>
        <v>614.37</v>
      </c>
      <c r="H17" s="121">
        <f t="shared" si="0"/>
        <v>25.862765733529784</v>
      </c>
      <c r="I17" s="121">
        <f t="shared" si="1"/>
        <v>15.359249999999999</v>
      </c>
    </row>
    <row r="18" spans="1:10" x14ac:dyDescent="0.25">
      <c r="A18" s="288" t="s">
        <v>102</v>
      </c>
      <c r="B18" s="289"/>
      <c r="C18" s="289"/>
      <c r="D18" s="289"/>
      <c r="E18" s="70">
        <f>SUM(E12-E15)</f>
        <v>-6517.5200000000186</v>
      </c>
      <c r="F18" s="70">
        <f>SUM(F12-F15)</f>
        <v>25000</v>
      </c>
      <c r="G18" s="70">
        <f>SUM(G12-G15)</f>
        <v>5379.4400000000314</v>
      </c>
      <c r="H18" s="125">
        <f t="shared" si="0"/>
        <v>-82.53814334286686</v>
      </c>
      <c r="I18" s="125">
        <f t="shared" si="1"/>
        <v>21.517760000000123</v>
      </c>
    </row>
    <row r="19" spans="1:10" s="21" customFormat="1" ht="9.75" customHeight="1" x14ac:dyDescent="0.25">
      <c r="A19" s="154"/>
      <c r="B19" s="153"/>
      <c r="C19" s="153"/>
      <c r="D19" s="153"/>
      <c r="E19" s="152"/>
      <c r="F19" s="152"/>
      <c r="G19" s="152"/>
      <c r="H19" s="152"/>
      <c r="I19" s="152"/>
    </row>
    <row r="20" spans="1:10" ht="15.75" customHeight="1" x14ac:dyDescent="0.25">
      <c r="A20" s="243" t="s">
        <v>21</v>
      </c>
      <c r="B20" s="243"/>
      <c r="C20" s="243"/>
      <c r="D20" s="243"/>
      <c r="E20" s="243"/>
      <c r="F20" s="243"/>
      <c r="G20" s="243"/>
      <c r="H20" s="243"/>
      <c r="I20" s="243"/>
    </row>
    <row r="21" spans="1:10" s="21" customFormat="1" ht="25.5" x14ac:dyDescent="0.25">
      <c r="A21" s="164"/>
      <c r="B21" s="165"/>
      <c r="C21" s="165"/>
      <c r="D21" s="166"/>
      <c r="E21" s="163" t="s">
        <v>160</v>
      </c>
      <c r="F21" s="163" t="s">
        <v>156</v>
      </c>
      <c r="G21" s="163" t="s">
        <v>157</v>
      </c>
      <c r="H21" s="163" t="s">
        <v>158</v>
      </c>
      <c r="I21" s="163" t="s">
        <v>159</v>
      </c>
    </row>
    <row r="22" spans="1:10" ht="15.75" customHeight="1" x14ac:dyDescent="0.25">
      <c r="A22" s="270" t="s">
        <v>136</v>
      </c>
      <c r="B22" s="271"/>
      <c r="C22" s="271"/>
      <c r="D22" s="271"/>
      <c r="E22" s="204">
        <v>0</v>
      </c>
      <c r="F22" s="204">
        <v>0</v>
      </c>
      <c r="G22" s="204">
        <v>0</v>
      </c>
      <c r="H22" s="121">
        <f>IF(G22&gt;0,G22/E22*100,0)</f>
        <v>0</v>
      </c>
      <c r="I22" s="121">
        <f>IF(G22&gt;0,G22/F22*100,0)</f>
        <v>0</v>
      </c>
    </row>
    <row r="23" spans="1:10" x14ac:dyDescent="0.25">
      <c r="A23" s="270" t="s">
        <v>137</v>
      </c>
      <c r="B23" s="272"/>
      <c r="C23" s="272"/>
      <c r="D23" s="272"/>
      <c r="E23" s="202">
        <v>0</v>
      </c>
      <c r="F23" s="202">
        <v>0</v>
      </c>
      <c r="G23" s="202">
        <v>0</v>
      </c>
      <c r="H23" s="121">
        <f>IF(G23&gt;0,G23/E23*100,0)</f>
        <v>0</v>
      </c>
      <c r="I23" s="121">
        <f>IF(G23&gt;0,G23/F23*100,0)</f>
        <v>0</v>
      </c>
    </row>
    <row r="24" spans="1:10" x14ac:dyDescent="0.25">
      <c r="A24" s="273" t="s">
        <v>138</v>
      </c>
      <c r="B24" s="274"/>
      <c r="C24" s="274"/>
      <c r="D24" s="274"/>
      <c r="E24" s="70">
        <f>SUM(E22-E23)</f>
        <v>0</v>
      </c>
      <c r="F24" s="70">
        <f>SUM(F22-F23)</f>
        <v>0</v>
      </c>
      <c r="G24" s="70">
        <f>SUM(G22-G23)</f>
        <v>0</v>
      </c>
      <c r="H24" s="125">
        <f>IF(G24&gt;0,G24/E24*100,0)</f>
        <v>0</v>
      </c>
      <c r="I24" s="125">
        <f>IF(G24&gt;0,G24/F24*100,0)</f>
        <v>0</v>
      </c>
    </row>
    <row r="25" spans="1:10" s="21" customFormat="1" x14ac:dyDescent="0.25">
      <c r="A25" s="275" t="s">
        <v>2</v>
      </c>
      <c r="B25" s="275"/>
      <c r="C25" s="275"/>
      <c r="D25" s="275"/>
      <c r="E25" s="70">
        <f>SUM(E18+E24)</f>
        <v>-6517.5200000000186</v>
      </c>
      <c r="F25" s="70">
        <f>SUM(F18+F24)</f>
        <v>25000</v>
      </c>
      <c r="G25" s="70">
        <f>SUM(G18+G24)</f>
        <v>5379.4400000000314</v>
      </c>
      <c r="H25" s="125">
        <f>IF(G25&gt;0,G25/E25*100,0)</f>
        <v>-82.53814334286686</v>
      </c>
      <c r="I25" s="125">
        <f>IF(G25&gt;0,G25/F25*100,0)</f>
        <v>21.517760000000123</v>
      </c>
    </row>
    <row r="26" spans="1:10" s="21" customFormat="1" ht="11.25" customHeight="1" x14ac:dyDescent="0.25">
      <c r="A26" s="150"/>
      <c r="B26" s="151"/>
      <c r="C26" s="151"/>
      <c r="D26" s="151"/>
      <c r="E26" s="152"/>
      <c r="F26" s="152"/>
      <c r="G26" s="152"/>
      <c r="H26" s="152"/>
      <c r="I26" s="152"/>
    </row>
    <row r="27" spans="1:10" s="21" customFormat="1" ht="15.75" customHeight="1" x14ac:dyDescent="0.25">
      <c r="A27" s="276" t="s">
        <v>139</v>
      </c>
      <c r="B27" s="277"/>
      <c r="C27" s="277"/>
      <c r="D27" s="277"/>
      <c r="E27" s="277"/>
      <c r="F27" s="277"/>
      <c r="G27" s="277"/>
      <c r="H27" s="277"/>
      <c r="I27" s="277"/>
    </row>
    <row r="28" spans="1:10" s="21" customFormat="1" ht="25.5" x14ac:dyDescent="0.25">
      <c r="A28" s="218"/>
      <c r="B28" s="219"/>
      <c r="C28" s="219"/>
      <c r="D28" s="219"/>
      <c r="E28" s="163" t="s">
        <v>160</v>
      </c>
      <c r="F28" s="163" t="s">
        <v>156</v>
      </c>
      <c r="G28" s="163" t="s">
        <v>157</v>
      </c>
      <c r="H28" s="163" t="s">
        <v>158</v>
      </c>
      <c r="I28" s="163" t="s">
        <v>159</v>
      </c>
    </row>
    <row r="29" spans="1:10" ht="17.25" customHeight="1" x14ac:dyDescent="0.25">
      <c r="A29" s="290" t="s">
        <v>140</v>
      </c>
      <c r="B29" s="291"/>
      <c r="C29" s="291"/>
      <c r="D29" s="291"/>
      <c r="E29" s="205">
        <v>-25099.98</v>
      </c>
      <c r="F29" s="205">
        <v>-25000</v>
      </c>
      <c r="G29" s="205">
        <v>-21343.200000000001</v>
      </c>
      <c r="H29" s="207">
        <f>IF(G29&gt;0,G29/E29*100,0)</f>
        <v>0</v>
      </c>
      <c r="I29" s="207">
        <f>IF(G29&gt;0,G29/F29*100,0)</f>
        <v>0</v>
      </c>
      <c r="J29" s="156"/>
    </row>
    <row r="30" spans="1:10" x14ac:dyDescent="0.25">
      <c r="A30" s="292" t="s">
        <v>120</v>
      </c>
      <c r="B30" s="293"/>
      <c r="C30" s="293"/>
      <c r="D30" s="294"/>
      <c r="E30" s="203">
        <f>SUM(E25+E29)</f>
        <v>-31617.500000000018</v>
      </c>
      <c r="F30" s="203">
        <f>SUM(F25+F29)</f>
        <v>0</v>
      </c>
      <c r="G30" s="203">
        <f>SUM(G25+G29)</f>
        <v>-15963.759999999969</v>
      </c>
      <c r="H30" s="190">
        <f>IF(G30&gt;0,G30/E30*100,0)</f>
        <v>0</v>
      </c>
      <c r="I30" s="190">
        <f>IF(G30&gt;0,G30/F30*100,0)</f>
        <v>0</v>
      </c>
      <c r="J30" s="156"/>
    </row>
    <row r="31" spans="1:10" s="21" customFormat="1" ht="30" customHeight="1" x14ac:dyDescent="0.25">
      <c r="A31" s="215" t="s">
        <v>154</v>
      </c>
      <c r="B31" s="216"/>
      <c r="C31" s="216"/>
      <c r="D31" s="216"/>
      <c r="E31" s="158">
        <f>SUM(E18+E24+E29-E30)</f>
        <v>0</v>
      </c>
      <c r="F31" s="158">
        <f>SUM(F18+F24+F29-F30)</f>
        <v>0</v>
      </c>
      <c r="G31" s="158">
        <f>SUM(G18+G24+G29-G30)</f>
        <v>0</v>
      </c>
      <c r="H31" s="206">
        <f>IF(G31&gt;0,G31/E31*100,0)</f>
        <v>0</v>
      </c>
      <c r="I31" s="206">
        <f>IF(G31&gt;0,G31/#REF!*100,0)</f>
        <v>0</v>
      </c>
      <c r="J31" s="157"/>
    </row>
    <row r="32" spans="1:10" s="21" customFormat="1" ht="10.5" customHeight="1" x14ac:dyDescent="0.25">
      <c r="A32" s="82"/>
      <c r="B32" s="83"/>
      <c r="C32" s="83"/>
      <c r="D32" s="83"/>
      <c r="E32" s="155"/>
      <c r="F32" s="155"/>
      <c r="G32" s="155"/>
      <c r="H32" s="155"/>
      <c r="I32" s="152"/>
    </row>
    <row r="33" spans="1:10" s="21" customFormat="1" ht="15.75" customHeight="1" x14ac:dyDescent="0.25">
      <c r="A33" s="217" t="s">
        <v>141</v>
      </c>
      <c r="B33" s="217"/>
      <c r="C33" s="217"/>
      <c r="D33" s="217"/>
      <c r="E33" s="217"/>
      <c r="F33" s="217"/>
      <c r="G33" s="217"/>
      <c r="H33" s="217"/>
      <c r="I33" s="217"/>
      <c r="J33" s="217"/>
    </row>
    <row r="34" spans="1:10" s="21" customFormat="1" ht="25.5" x14ac:dyDescent="0.25">
      <c r="A34" s="212"/>
      <c r="B34" s="213"/>
      <c r="C34" s="213"/>
      <c r="D34" s="214"/>
      <c r="E34" s="163" t="s">
        <v>160</v>
      </c>
      <c r="F34" s="163" t="s">
        <v>156</v>
      </c>
      <c r="G34" s="163" t="s">
        <v>157</v>
      </c>
      <c r="H34" s="163" t="s">
        <v>158</v>
      </c>
      <c r="I34" s="163" t="s">
        <v>159</v>
      </c>
    </row>
    <row r="35" spans="1:10" s="21" customFormat="1" ht="15" customHeight="1" x14ac:dyDescent="0.25">
      <c r="A35" s="235" t="s">
        <v>140</v>
      </c>
      <c r="B35" s="236"/>
      <c r="C35" s="236"/>
      <c r="D35" s="236"/>
      <c r="E35" s="201">
        <v>0</v>
      </c>
      <c r="F35" s="201">
        <v>0</v>
      </c>
      <c r="G35" s="201">
        <v>0</v>
      </c>
      <c r="H35" s="201">
        <v>0</v>
      </c>
      <c r="I35" s="201">
        <v>0</v>
      </c>
    </row>
    <row r="36" spans="1:10" s="21" customFormat="1" ht="15" customHeight="1" x14ac:dyDescent="0.25">
      <c r="A36" s="235" t="s">
        <v>142</v>
      </c>
      <c r="B36" s="236"/>
      <c r="C36" s="236"/>
      <c r="D36" s="236"/>
      <c r="E36" s="199">
        <v>0</v>
      </c>
      <c r="F36" s="199">
        <v>0</v>
      </c>
      <c r="G36" s="199">
        <v>0</v>
      </c>
      <c r="H36" s="199">
        <v>0</v>
      </c>
      <c r="I36" s="200">
        <v>0</v>
      </c>
    </row>
    <row r="37" spans="1:10" s="21" customFormat="1" ht="15" customHeight="1" x14ac:dyDescent="0.25">
      <c r="A37" s="235" t="s">
        <v>143</v>
      </c>
      <c r="B37" s="236"/>
      <c r="C37" s="236"/>
      <c r="D37" s="236"/>
      <c r="E37" s="159">
        <v>0</v>
      </c>
      <c r="F37" s="159">
        <v>0</v>
      </c>
      <c r="G37" s="159">
        <v>0</v>
      </c>
      <c r="H37" s="159">
        <v>0</v>
      </c>
      <c r="I37" s="160">
        <v>0</v>
      </c>
    </row>
    <row r="38" spans="1:10" s="21" customFormat="1" ht="15" customHeight="1" x14ac:dyDescent="0.25">
      <c r="A38" s="237" t="s">
        <v>144</v>
      </c>
      <c r="B38" s="238"/>
      <c r="C38" s="238"/>
      <c r="D38" s="238"/>
      <c r="E38" s="161">
        <f>E35-E36+E37</f>
        <v>0</v>
      </c>
      <c r="F38" s="161">
        <f t="shared" ref="F38" si="11">F35-F36+F37</f>
        <v>0</v>
      </c>
      <c r="G38" s="161">
        <f t="shared" ref="G38:I38" si="12">G35-G36+G37</f>
        <v>0</v>
      </c>
      <c r="H38" s="161">
        <f t="shared" si="12"/>
        <v>0</v>
      </c>
      <c r="I38" s="162">
        <f t="shared" si="12"/>
        <v>0</v>
      </c>
    </row>
    <row r="39" spans="1:10" s="21" customFormat="1" x14ac:dyDescent="0.25">
      <c r="A39" s="82"/>
      <c r="B39" s="83"/>
      <c r="C39" s="83"/>
      <c r="D39" s="83"/>
      <c r="E39" s="155"/>
      <c r="F39" s="155"/>
      <c r="G39" s="155"/>
      <c r="H39" s="155"/>
      <c r="I39" s="155"/>
    </row>
    <row r="40" spans="1:10" ht="15.75" customHeight="1" x14ac:dyDescent="0.25">
      <c r="A40" s="258" t="s">
        <v>3</v>
      </c>
      <c r="B40" s="258"/>
      <c r="C40" s="258"/>
      <c r="D40" s="258"/>
      <c r="E40" s="258"/>
      <c r="F40" s="258"/>
      <c r="G40" s="258"/>
      <c r="H40" s="258"/>
      <c r="I40" s="258"/>
    </row>
    <row r="41" spans="1:10" ht="15.75" customHeight="1" x14ac:dyDescent="0.25">
      <c r="A41" s="243" t="s">
        <v>121</v>
      </c>
      <c r="B41" s="243"/>
      <c r="C41" s="243"/>
      <c r="D41" s="243"/>
      <c r="E41" s="243"/>
      <c r="F41" s="243"/>
      <c r="G41" s="243"/>
      <c r="H41" s="243"/>
      <c r="I41" s="243"/>
    </row>
    <row r="42" spans="1:10" s="21" customFormat="1" ht="25.5" x14ac:dyDescent="0.25">
      <c r="A42" s="163" t="s">
        <v>4</v>
      </c>
      <c r="B42" s="167" t="s">
        <v>109</v>
      </c>
      <c r="C42" s="168" t="s">
        <v>119</v>
      </c>
      <c r="D42" s="168" t="s">
        <v>105</v>
      </c>
      <c r="E42" s="163" t="s">
        <v>160</v>
      </c>
      <c r="F42" s="163" t="s">
        <v>156</v>
      </c>
      <c r="G42" s="163" t="s">
        <v>157</v>
      </c>
      <c r="H42" s="163" t="s">
        <v>158</v>
      </c>
      <c r="I42" s="163" t="s">
        <v>159</v>
      </c>
    </row>
    <row r="43" spans="1:10" ht="15.75" thickBot="1" x14ac:dyDescent="0.3">
      <c r="A43" s="172"/>
      <c r="B43" s="169"/>
      <c r="C43" s="169"/>
      <c r="D43" s="169">
        <v>1</v>
      </c>
      <c r="E43" s="172">
        <v>2</v>
      </c>
      <c r="F43" s="172">
        <v>4</v>
      </c>
      <c r="G43" s="172">
        <v>5</v>
      </c>
      <c r="H43" s="172">
        <v>6</v>
      </c>
      <c r="I43" s="172">
        <v>7</v>
      </c>
    </row>
    <row r="44" spans="1:10" x14ac:dyDescent="0.25">
      <c r="A44" s="123">
        <v>6</v>
      </c>
      <c r="B44" s="123"/>
      <c r="C44" s="123"/>
      <c r="D44" s="123" t="s">
        <v>0</v>
      </c>
      <c r="E44" s="31">
        <f>SUM(E45+E48+E51+E55+E58)</f>
        <v>197058.68</v>
      </c>
      <c r="F44" s="31">
        <f>SUM(F45+F48+F51+F55+F58)</f>
        <v>450000</v>
      </c>
      <c r="G44" s="31">
        <f>SUM(G45+G48+G51+G55+G58)</f>
        <v>229171.5</v>
      </c>
      <c r="H44" s="121">
        <f>IF(G44&gt;0,G44/E44*100,0)</f>
        <v>116.29606977982397</v>
      </c>
      <c r="I44" s="121">
        <f>IF(G44&gt;0,G44/F44*100,0)</f>
        <v>50.927</v>
      </c>
    </row>
    <row r="45" spans="1:10" s="10" customFormat="1" ht="24" customHeight="1" x14ac:dyDescent="0.25">
      <c r="A45" s="1"/>
      <c r="B45" s="1">
        <v>63</v>
      </c>
      <c r="C45" s="1"/>
      <c r="D45" s="1" t="s">
        <v>22</v>
      </c>
      <c r="E45" s="14">
        <f>SUM(E46)</f>
        <v>2692.35</v>
      </c>
      <c r="F45" s="14">
        <f>SUM(F46)</f>
        <v>5000</v>
      </c>
      <c r="G45" s="14">
        <f>SUM(G46)</f>
        <v>4366.03</v>
      </c>
      <c r="H45" s="129">
        <f>IF(G45&gt;0,G45/E45*100,0)</f>
        <v>162.16428027559567</v>
      </c>
      <c r="I45" s="129">
        <f>IF(G45&gt;0,G45/F45*100,0)</f>
        <v>87.320599999999999</v>
      </c>
    </row>
    <row r="46" spans="1:10" ht="16.5" customHeight="1" x14ac:dyDescent="0.25">
      <c r="A46" s="2"/>
      <c r="B46" s="2">
        <v>636</v>
      </c>
      <c r="C46" s="2">
        <v>6361</v>
      </c>
      <c r="D46" s="2" t="s">
        <v>110</v>
      </c>
      <c r="E46" s="13">
        <v>2692.35</v>
      </c>
      <c r="F46" s="13">
        <v>5000</v>
      </c>
      <c r="G46" s="13">
        <v>4366.03</v>
      </c>
      <c r="H46" s="192">
        <f>IF(G46&gt;0,G46/E46*100,0)</f>
        <v>162.16428027559567</v>
      </c>
      <c r="I46" s="192">
        <f>IF(G46&gt;0,G46/F46*100,0)</f>
        <v>87.320599999999999</v>
      </c>
    </row>
    <row r="47" spans="1:10" s="94" customFormat="1" ht="12.75" x14ac:dyDescent="0.2">
      <c r="A47" s="92"/>
      <c r="B47" s="92"/>
      <c r="C47" s="92">
        <v>52</v>
      </c>
      <c r="D47" s="92" t="s">
        <v>80</v>
      </c>
      <c r="E47" s="93">
        <f>SUM(E45)</f>
        <v>2692.35</v>
      </c>
      <c r="F47" s="93">
        <f>SUM(F45)</f>
        <v>5000</v>
      </c>
      <c r="G47" s="93">
        <f>SUM(G45)</f>
        <v>4366.03</v>
      </c>
      <c r="H47" s="193">
        <f>IF(G47&gt;0,G47/E47*100,0)</f>
        <v>162.16428027559567</v>
      </c>
      <c r="I47" s="193">
        <f>IF(G47&gt;0,G47/F47*100,0)</f>
        <v>87.320599999999999</v>
      </c>
    </row>
    <row r="48" spans="1:10" s="10" customFormat="1" x14ac:dyDescent="0.25">
      <c r="A48" s="7"/>
      <c r="B48" s="7">
        <v>64</v>
      </c>
      <c r="C48" s="7"/>
      <c r="D48" s="7" t="s">
        <v>81</v>
      </c>
      <c r="E48" s="14">
        <f>SUM(E49)</f>
        <v>0.21</v>
      </c>
      <c r="F48" s="14">
        <f>SUM(F49)</f>
        <v>0</v>
      </c>
      <c r="G48" s="14">
        <f>SUM(G49)</f>
        <v>0.79</v>
      </c>
      <c r="H48" s="129">
        <v>0</v>
      </c>
      <c r="I48" s="129">
        <v>0</v>
      </c>
    </row>
    <row r="49" spans="1:9" x14ac:dyDescent="0.25">
      <c r="A49" s="114"/>
      <c r="B49" s="114">
        <v>641</v>
      </c>
      <c r="C49" s="114">
        <v>6413</v>
      </c>
      <c r="D49" s="114" t="s">
        <v>155</v>
      </c>
      <c r="E49" s="13">
        <v>0.21</v>
      </c>
      <c r="F49" s="13">
        <v>0</v>
      </c>
      <c r="G49" s="13">
        <v>0.79</v>
      </c>
      <c r="H49" s="192">
        <v>0</v>
      </c>
      <c r="I49" s="192">
        <v>0</v>
      </c>
    </row>
    <row r="50" spans="1:9" s="94" customFormat="1" ht="12.75" x14ac:dyDescent="0.2">
      <c r="A50" s="92"/>
      <c r="B50" s="92"/>
      <c r="C50" s="92">
        <v>11</v>
      </c>
      <c r="D50" s="92" t="s">
        <v>82</v>
      </c>
      <c r="E50" s="93">
        <f>SUM(E48)</f>
        <v>0.21</v>
      </c>
      <c r="F50" s="93">
        <f>SUM(F48)</f>
        <v>0</v>
      </c>
      <c r="G50" s="93">
        <f>SUM(G48)</f>
        <v>0.79</v>
      </c>
      <c r="H50" s="193">
        <v>0</v>
      </c>
      <c r="I50" s="193">
        <v>0</v>
      </c>
    </row>
    <row r="51" spans="1:9" s="10" customFormat="1" x14ac:dyDescent="0.25">
      <c r="A51" s="7"/>
      <c r="B51" s="7">
        <v>65</v>
      </c>
      <c r="C51" s="7"/>
      <c r="D51" s="7" t="s">
        <v>34</v>
      </c>
      <c r="E51" s="14">
        <f>SUM(E52)</f>
        <v>47185.97</v>
      </c>
      <c r="F51" s="14">
        <f>SUM(F52)</f>
        <v>95000</v>
      </c>
      <c r="G51" s="14">
        <f>SUM(G52)</f>
        <v>51746.8</v>
      </c>
      <c r="H51" s="129">
        <f t="shared" ref="H51:H59" si="13">IF(G51&gt;0,G51/E51*100,0)</f>
        <v>109.66564849678835</v>
      </c>
      <c r="I51" s="129">
        <f>IF(G51&gt;0,G51/F51*100,0)</f>
        <v>54.470315789473688</v>
      </c>
    </row>
    <row r="52" spans="1:9" x14ac:dyDescent="0.25">
      <c r="A52" s="114"/>
      <c r="B52" s="114">
        <v>652</v>
      </c>
      <c r="C52" s="114">
        <v>6526</v>
      </c>
      <c r="D52" s="114" t="s">
        <v>111</v>
      </c>
      <c r="E52" s="13">
        <v>47185.97</v>
      </c>
      <c r="F52" s="13">
        <v>95000</v>
      </c>
      <c r="G52" s="13">
        <v>51746.8</v>
      </c>
      <c r="H52" s="192">
        <f t="shared" si="13"/>
        <v>109.66564849678835</v>
      </c>
      <c r="I52" s="192">
        <f>IF(G52&gt;0,G52/F52*100,0)</f>
        <v>54.470315789473688</v>
      </c>
    </row>
    <row r="53" spans="1:9" s="94" customFormat="1" ht="25.5" x14ac:dyDescent="0.2">
      <c r="A53" s="92"/>
      <c r="B53" s="92"/>
      <c r="C53" s="92">
        <v>43</v>
      </c>
      <c r="D53" s="95" t="s">
        <v>83</v>
      </c>
      <c r="E53" s="93">
        <v>47185.97</v>
      </c>
      <c r="F53" s="93">
        <v>95000</v>
      </c>
      <c r="G53" s="93">
        <f>SUM(G52)</f>
        <v>51746.8</v>
      </c>
      <c r="H53" s="193">
        <f t="shared" si="13"/>
        <v>109.66564849678835</v>
      </c>
      <c r="I53" s="193">
        <f>IF(G53&gt;0,G53/F53*100,0)</f>
        <v>54.470315789473688</v>
      </c>
    </row>
    <row r="54" spans="1:9" s="94" customFormat="1" ht="12.75" x14ac:dyDescent="0.2">
      <c r="A54" s="92"/>
      <c r="B54" s="92"/>
      <c r="C54" s="92">
        <v>71</v>
      </c>
      <c r="D54" s="95" t="s">
        <v>93</v>
      </c>
      <c r="E54" s="96">
        <v>0</v>
      </c>
      <c r="F54" s="96">
        <v>0</v>
      </c>
      <c r="G54" s="96">
        <v>0</v>
      </c>
      <c r="H54" s="193">
        <f t="shared" si="13"/>
        <v>0</v>
      </c>
      <c r="I54" s="193">
        <f>IF(G54&gt;0,G54/#REF!*100,0)</f>
        <v>0</v>
      </c>
    </row>
    <row r="55" spans="1:9" s="10" customFormat="1" x14ac:dyDescent="0.25">
      <c r="A55" s="7"/>
      <c r="B55" s="7">
        <v>66</v>
      </c>
      <c r="C55" s="7"/>
      <c r="D55" s="12" t="s">
        <v>28</v>
      </c>
      <c r="E55" s="14">
        <f>SUM(E57)</f>
        <v>200</v>
      </c>
      <c r="F55" s="14">
        <f>SUM(F57)</f>
        <v>500</v>
      </c>
      <c r="G55" s="14">
        <f>SUM(G57)</f>
        <v>929.5</v>
      </c>
      <c r="H55" s="129">
        <f t="shared" si="13"/>
        <v>464.75</v>
      </c>
      <c r="I55" s="129">
        <f t="shared" ref="I55:I63" si="14">IF(G55&gt;0,G55/F55*100,0)</f>
        <v>185.9</v>
      </c>
    </row>
    <row r="56" spans="1:9" x14ac:dyDescent="0.25">
      <c r="A56" s="114"/>
      <c r="B56" s="114">
        <v>663</v>
      </c>
      <c r="C56" s="114">
        <v>6631</v>
      </c>
      <c r="D56" s="120" t="s">
        <v>112</v>
      </c>
      <c r="E56" s="13">
        <v>200</v>
      </c>
      <c r="F56" s="13">
        <v>500</v>
      </c>
      <c r="G56" s="13">
        <v>929.5</v>
      </c>
      <c r="H56" s="192">
        <f t="shared" si="13"/>
        <v>464.75</v>
      </c>
      <c r="I56" s="192">
        <f t="shared" si="14"/>
        <v>185.9</v>
      </c>
    </row>
    <row r="57" spans="1:9" s="94" customFormat="1" ht="12.75" x14ac:dyDescent="0.2">
      <c r="A57" s="92"/>
      <c r="B57" s="92"/>
      <c r="C57" s="92">
        <v>61</v>
      </c>
      <c r="D57" s="95" t="s">
        <v>85</v>
      </c>
      <c r="E57" s="93">
        <v>200</v>
      </c>
      <c r="F57" s="93">
        <v>500</v>
      </c>
      <c r="G57" s="93">
        <v>929.5</v>
      </c>
      <c r="H57" s="193">
        <f t="shared" si="13"/>
        <v>464.75</v>
      </c>
      <c r="I57" s="193">
        <f t="shared" si="14"/>
        <v>185.9</v>
      </c>
    </row>
    <row r="58" spans="1:9" s="10" customFormat="1" ht="25.5" customHeight="1" x14ac:dyDescent="0.25">
      <c r="A58" s="7"/>
      <c r="B58" s="7">
        <v>67</v>
      </c>
      <c r="C58" s="11"/>
      <c r="D58" s="1" t="s">
        <v>23</v>
      </c>
      <c r="E58" s="14">
        <f>SUM(E59+E61)</f>
        <v>146980.15</v>
      </c>
      <c r="F58" s="14">
        <f>SUM(F59+F60+F61)</f>
        <v>349500</v>
      </c>
      <c r="G58" s="14">
        <f>SUM(G59+G60+G61)</f>
        <v>172128.38</v>
      </c>
      <c r="H58" s="129">
        <f t="shared" si="13"/>
        <v>117.10994988098733</v>
      </c>
      <c r="I58" s="129">
        <f t="shared" si="14"/>
        <v>49.249894134477827</v>
      </c>
    </row>
    <row r="59" spans="1:9" ht="25.5" x14ac:dyDescent="0.25">
      <c r="A59" s="114"/>
      <c r="B59" s="114">
        <v>671</v>
      </c>
      <c r="C59" s="114">
        <v>6711</v>
      </c>
      <c r="D59" s="2" t="s">
        <v>113</v>
      </c>
      <c r="E59" s="13">
        <v>144604.65</v>
      </c>
      <c r="F59" s="13">
        <v>255500</v>
      </c>
      <c r="G59" s="13">
        <v>143634.38</v>
      </c>
      <c r="H59" s="192">
        <f t="shared" si="13"/>
        <v>99.329018810944191</v>
      </c>
      <c r="I59" s="209">
        <f t="shared" si="14"/>
        <v>56.216978473581214</v>
      </c>
    </row>
    <row r="60" spans="1:9" ht="25.5" x14ac:dyDescent="0.25">
      <c r="A60" s="114"/>
      <c r="B60" s="114">
        <v>671</v>
      </c>
      <c r="C60" s="114">
        <v>6711</v>
      </c>
      <c r="D60" s="2" t="s">
        <v>153</v>
      </c>
      <c r="E60" s="13">
        <v>0</v>
      </c>
      <c r="F60" s="13">
        <v>90000</v>
      </c>
      <c r="G60" s="13">
        <v>28494</v>
      </c>
      <c r="H60" s="192">
        <v>0</v>
      </c>
      <c r="I60" s="209">
        <f t="shared" si="14"/>
        <v>31.66</v>
      </c>
    </row>
    <row r="61" spans="1:9" ht="25.5" x14ac:dyDescent="0.25">
      <c r="A61" s="114"/>
      <c r="B61" s="114">
        <v>671</v>
      </c>
      <c r="C61" s="114">
        <v>6712</v>
      </c>
      <c r="D61" s="2" t="s">
        <v>114</v>
      </c>
      <c r="E61" s="13">
        <v>2375.5</v>
      </c>
      <c r="F61" s="13">
        <v>4000</v>
      </c>
      <c r="G61" s="13"/>
      <c r="H61" s="192">
        <f>IF(G61&gt;0,G61/E61*100,0)</f>
        <v>0</v>
      </c>
      <c r="I61" s="209">
        <f t="shared" si="14"/>
        <v>0</v>
      </c>
    </row>
    <row r="62" spans="1:9" s="98" customFormat="1" ht="12.75" x14ac:dyDescent="0.2">
      <c r="A62" s="97"/>
      <c r="B62" s="97"/>
      <c r="C62" s="92">
        <v>11</v>
      </c>
      <c r="D62" s="95" t="s">
        <v>84</v>
      </c>
      <c r="E62" s="93">
        <f>SUM(E58)</f>
        <v>146980.15</v>
      </c>
      <c r="F62" s="93">
        <f>SUM(F59+F61)</f>
        <v>259500</v>
      </c>
      <c r="G62" s="93">
        <f>SUM(G59+G61)</f>
        <v>143634.38</v>
      </c>
      <c r="H62" s="193">
        <f>IF(G62&gt;0,G62/E62*100,0)</f>
        <v>97.723658602879368</v>
      </c>
      <c r="I62" s="193">
        <f t="shared" si="14"/>
        <v>55.350435452793832</v>
      </c>
    </row>
    <row r="63" spans="1:9" ht="14.25" customHeight="1" x14ac:dyDescent="0.25">
      <c r="A63" s="97"/>
      <c r="B63" s="97"/>
      <c r="C63" s="92">
        <v>52</v>
      </c>
      <c r="D63" s="95" t="s">
        <v>24</v>
      </c>
      <c r="E63" s="93">
        <v>0</v>
      </c>
      <c r="F63" s="93">
        <f>F60</f>
        <v>90000</v>
      </c>
      <c r="G63" s="93">
        <f>G60</f>
        <v>28494</v>
      </c>
      <c r="H63" s="193">
        <v>0</v>
      </c>
      <c r="I63" s="193">
        <f t="shared" si="14"/>
        <v>31.66</v>
      </c>
    </row>
    <row r="64" spans="1:9" ht="14.25" customHeight="1" x14ac:dyDescent="0.25"/>
    <row r="65" spans="1:9" ht="15.75" customHeight="1" x14ac:dyDescent="0.25">
      <c r="A65" s="243" t="s">
        <v>122</v>
      </c>
      <c r="B65" s="243"/>
      <c r="C65" s="243"/>
      <c r="D65" s="243"/>
      <c r="E65" s="243"/>
      <c r="F65" s="243"/>
      <c r="G65" s="243"/>
      <c r="H65" s="243"/>
      <c r="I65" s="243"/>
    </row>
    <row r="66" spans="1:9" s="21" customFormat="1" ht="25.5" x14ac:dyDescent="0.25">
      <c r="A66" s="163" t="s">
        <v>4</v>
      </c>
      <c r="B66" s="167" t="s">
        <v>109</v>
      </c>
      <c r="C66" s="168" t="s">
        <v>119</v>
      </c>
      <c r="D66" s="168" t="s">
        <v>106</v>
      </c>
      <c r="E66" s="163" t="s">
        <v>160</v>
      </c>
      <c r="F66" s="163" t="s">
        <v>156</v>
      </c>
      <c r="G66" s="163" t="s">
        <v>157</v>
      </c>
      <c r="H66" s="163" t="s">
        <v>158</v>
      </c>
      <c r="I66" s="163" t="s">
        <v>159</v>
      </c>
    </row>
    <row r="67" spans="1:9" ht="15.75" thickBot="1" x14ac:dyDescent="0.3">
      <c r="A67" s="172"/>
      <c r="B67" s="169"/>
      <c r="C67" s="169"/>
      <c r="D67" s="169">
        <v>1</v>
      </c>
      <c r="E67" s="172">
        <v>2</v>
      </c>
      <c r="F67" s="172">
        <v>4</v>
      </c>
      <c r="G67" s="172">
        <v>5</v>
      </c>
      <c r="H67" s="172">
        <v>6</v>
      </c>
      <c r="I67" s="172">
        <v>7</v>
      </c>
    </row>
    <row r="68" spans="1:9" s="86" customFormat="1" ht="16.5" thickBot="1" x14ac:dyDescent="0.3">
      <c r="A68" s="137"/>
      <c r="B68" s="138"/>
      <c r="C68" s="138"/>
      <c r="D68" s="138" t="s">
        <v>11</v>
      </c>
      <c r="E68" s="139">
        <f>E69+E118</f>
        <v>203576.2</v>
      </c>
      <c r="F68" s="139">
        <f>F69+F118</f>
        <v>425000</v>
      </c>
      <c r="G68" s="139">
        <f>G69+G118</f>
        <v>223792.05999999997</v>
      </c>
      <c r="H68" s="196">
        <f t="shared" ref="H68:H74" si="15">IF(G68&gt;0,G68/E68*100,0)</f>
        <v>109.93036514091527</v>
      </c>
      <c r="I68" s="196">
        <f t="shared" ref="I68:I93" si="16">IF(G68&gt;0,G68/F68*100,0)</f>
        <v>52.656955294117637</v>
      </c>
    </row>
    <row r="69" spans="1:9" x14ac:dyDescent="0.25">
      <c r="A69" s="123">
        <v>3</v>
      </c>
      <c r="B69" s="123"/>
      <c r="C69" s="123"/>
      <c r="D69" s="123" t="s">
        <v>8</v>
      </c>
      <c r="E69" s="31">
        <f>SUM(E70+E78+E113)</f>
        <v>201200.7</v>
      </c>
      <c r="F69" s="31">
        <f>SUM(F70+F78+F113)</f>
        <v>421000</v>
      </c>
      <c r="G69" s="31">
        <f>SUM(G70+G78+G113)</f>
        <v>223177.68999999997</v>
      </c>
      <c r="H69" s="121">
        <f t="shared" si="15"/>
        <v>110.92291925425705</v>
      </c>
      <c r="I69" s="121">
        <f t="shared" si="16"/>
        <v>53.011327790973858</v>
      </c>
    </row>
    <row r="70" spans="1:9" s="10" customFormat="1" x14ac:dyDescent="0.25">
      <c r="A70" s="1"/>
      <c r="B70" s="1">
        <v>31</v>
      </c>
      <c r="C70" s="1"/>
      <c r="D70" s="1" t="s">
        <v>9</v>
      </c>
      <c r="E70" s="14">
        <f>SUM(E74:E77)</f>
        <v>161034.55000000002</v>
      </c>
      <c r="F70" s="14">
        <f>SUM(F74:F77)</f>
        <v>335000</v>
      </c>
      <c r="G70" s="14">
        <f>SUM(G74:G77)</f>
        <v>173004.11</v>
      </c>
      <c r="H70" s="129">
        <f t="shared" si="15"/>
        <v>107.43291424107433</v>
      </c>
      <c r="I70" s="129">
        <f t="shared" si="16"/>
        <v>51.643017910447753</v>
      </c>
    </row>
    <row r="71" spans="1:9" x14ac:dyDescent="0.25">
      <c r="A71" s="2"/>
      <c r="B71" s="2">
        <v>311</v>
      </c>
      <c r="C71" s="2">
        <v>3111</v>
      </c>
      <c r="D71" s="2" t="s">
        <v>38</v>
      </c>
      <c r="E71" s="13">
        <f>E199+E243+E287</f>
        <v>136214.41</v>
      </c>
      <c r="F71" s="13">
        <f>F199+F243+F287</f>
        <v>285000</v>
      </c>
      <c r="G71" s="13">
        <f>G199+G243+G287</f>
        <v>144469.51</v>
      </c>
      <c r="H71" s="192">
        <f t="shared" si="15"/>
        <v>106.06037202671877</v>
      </c>
      <c r="I71" s="192">
        <f t="shared" si="16"/>
        <v>50.691056140350874</v>
      </c>
    </row>
    <row r="72" spans="1:9" ht="15" customHeight="1" x14ac:dyDescent="0.25">
      <c r="A72" s="2"/>
      <c r="B72" s="2">
        <v>312</v>
      </c>
      <c r="C72" s="2">
        <v>3121</v>
      </c>
      <c r="D72" s="113" t="s">
        <v>152</v>
      </c>
      <c r="E72" s="13">
        <f>E201+E245+E289</f>
        <v>7485.45</v>
      </c>
      <c r="F72" s="13">
        <f>F201+F245+F289</f>
        <v>14000</v>
      </c>
      <c r="G72" s="13">
        <f>G201+G245+G289</f>
        <v>7450</v>
      </c>
      <c r="H72" s="192">
        <f t="shared" si="15"/>
        <v>99.526414577613906</v>
      </c>
      <c r="I72" s="192">
        <f t="shared" si="16"/>
        <v>53.214285714285715</v>
      </c>
    </row>
    <row r="73" spans="1:9" x14ac:dyDescent="0.25">
      <c r="A73" s="2"/>
      <c r="B73" s="2">
        <v>313</v>
      </c>
      <c r="C73" s="2">
        <v>3132</v>
      </c>
      <c r="D73" s="113" t="s">
        <v>41</v>
      </c>
      <c r="E73" s="13">
        <f>E203+E247+E291+E300</f>
        <v>17334.689999999999</v>
      </c>
      <c r="F73" s="13">
        <f>F203+F247+F291+F300</f>
        <v>36000</v>
      </c>
      <c r="G73" s="13">
        <f>G203+G247+G291+G300</f>
        <v>21084.6</v>
      </c>
      <c r="H73" s="192">
        <f t="shared" si="15"/>
        <v>121.63240300230346</v>
      </c>
      <c r="I73" s="192">
        <f t="shared" si="16"/>
        <v>58.568333333333335</v>
      </c>
    </row>
    <row r="74" spans="1:9" s="100" customFormat="1" x14ac:dyDescent="0.25">
      <c r="A74" s="99"/>
      <c r="B74" s="99"/>
      <c r="C74" s="99">
        <v>11</v>
      </c>
      <c r="D74" s="99" t="s">
        <v>7</v>
      </c>
      <c r="E74" s="96">
        <f>E199+E201+E203</f>
        <v>151699.86000000002</v>
      </c>
      <c r="F74" s="96">
        <f>F199+F201+F203</f>
        <v>230000</v>
      </c>
      <c r="G74" s="96">
        <f>G199+G201+G203</f>
        <v>135204.10999999999</v>
      </c>
      <c r="H74" s="193">
        <f t="shared" si="15"/>
        <v>89.126061157867895</v>
      </c>
      <c r="I74" s="193">
        <f t="shared" si="16"/>
        <v>58.784395652173906</v>
      </c>
    </row>
    <row r="75" spans="1:9" s="100" customFormat="1" x14ac:dyDescent="0.25">
      <c r="A75" s="99"/>
      <c r="B75" s="99"/>
      <c r="C75" s="99">
        <v>43</v>
      </c>
      <c r="D75" s="99" t="s">
        <v>25</v>
      </c>
      <c r="E75" s="96">
        <f>E243+E245+E247</f>
        <v>7334.69</v>
      </c>
      <c r="F75" s="96">
        <f>F243+F245+F247</f>
        <v>10000</v>
      </c>
      <c r="G75" s="96">
        <f>G243+G245+G247</f>
        <v>5000</v>
      </c>
      <c r="H75" s="193">
        <v>0</v>
      </c>
      <c r="I75" s="193">
        <f t="shared" si="16"/>
        <v>50</v>
      </c>
    </row>
    <row r="76" spans="1:9" s="100" customFormat="1" x14ac:dyDescent="0.25">
      <c r="A76" s="99"/>
      <c r="B76" s="99"/>
      <c r="C76" s="99">
        <v>52</v>
      </c>
      <c r="D76" s="99" t="s">
        <v>24</v>
      </c>
      <c r="E76" s="96">
        <f>E287+E289+E291</f>
        <v>2000</v>
      </c>
      <c r="F76" s="96">
        <f>F287+F289+F291</f>
        <v>95000</v>
      </c>
      <c r="G76" s="96">
        <f>G287+G289+G291</f>
        <v>32800</v>
      </c>
      <c r="H76" s="193">
        <f t="shared" ref="H76:H87" si="17">IF(G76&gt;0,G76/E76*100,0)</f>
        <v>1639.9999999999998</v>
      </c>
      <c r="I76" s="193">
        <f t="shared" si="16"/>
        <v>34.526315789473685</v>
      </c>
    </row>
    <row r="77" spans="1:9" s="100" customFormat="1" x14ac:dyDescent="0.25">
      <c r="A77" s="99"/>
      <c r="B77" s="99"/>
      <c r="C77" s="99">
        <v>71</v>
      </c>
      <c r="D77" s="95" t="s">
        <v>93</v>
      </c>
      <c r="E77" s="96">
        <f>E300</f>
        <v>0</v>
      </c>
      <c r="F77" s="96">
        <f>F300</f>
        <v>0</v>
      </c>
      <c r="G77" s="96">
        <f>G300</f>
        <v>0</v>
      </c>
      <c r="H77" s="193">
        <f t="shared" si="17"/>
        <v>0</v>
      </c>
      <c r="I77" s="193">
        <f t="shared" si="16"/>
        <v>0</v>
      </c>
    </row>
    <row r="78" spans="1:9" s="10" customFormat="1" x14ac:dyDescent="0.25">
      <c r="A78" s="7"/>
      <c r="B78" s="7">
        <v>32</v>
      </c>
      <c r="C78" s="11"/>
      <c r="D78" s="7" t="s">
        <v>16</v>
      </c>
      <c r="E78" s="14">
        <f>E79+E84+E91+E101+E103</f>
        <v>39759.689999999995</v>
      </c>
      <c r="F78" s="14">
        <f>F79+F84+F91+F101+F103</f>
        <v>85000</v>
      </c>
      <c r="G78" s="14">
        <f>G79+G84+G91+G101+G103</f>
        <v>49685.61</v>
      </c>
      <c r="H78" s="129">
        <f t="shared" si="17"/>
        <v>124.96478217008233</v>
      </c>
      <c r="I78" s="129">
        <f t="shared" si="16"/>
        <v>58.453658823529409</v>
      </c>
    </row>
    <row r="79" spans="1:9" s="10" customFormat="1" x14ac:dyDescent="0.25">
      <c r="A79" s="7"/>
      <c r="B79" s="7">
        <v>321</v>
      </c>
      <c r="C79" s="126"/>
      <c r="D79" s="127" t="s">
        <v>43</v>
      </c>
      <c r="E79" s="14">
        <f>SUM(E80:E83)</f>
        <v>7237.19</v>
      </c>
      <c r="F79" s="14">
        <f>SUM(F80:F83)</f>
        <v>15750</v>
      </c>
      <c r="G79" s="14">
        <f>SUM(G80:G83)</f>
        <v>7370.18</v>
      </c>
      <c r="H79" s="129">
        <f t="shared" si="17"/>
        <v>101.83759166195721</v>
      </c>
      <c r="I79" s="129">
        <f t="shared" si="16"/>
        <v>46.79479365079365</v>
      </c>
    </row>
    <row r="80" spans="1:9" x14ac:dyDescent="0.25">
      <c r="A80" s="114"/>
      <c r="B80" s="114"/>
      <c r="C80" s="115">
        <v>3211</v>
      </c>
      <c r="D80" s="113" t="s">
        <v>44</v>
      </c>
      <c r="E80" s="13">
        <f>E206+E250</f>
        <v>0</v>
      </c>
      <c r="F80" s="13">
        <f>F206+F250</f>
        <v>250</v>
      </c>
      <c r="G80" s="13">
        <f>G206+G250</f>
        <v>0</v>
      </c>
      <c r="H80" s="192">
        <f t="shared" si="17"/>
        <v>0</v>
      </c>
      <c r="I80" s="192">
        <f t="shared" si="16"/>
        <v>0</v>
      </c>
    </row>
    <row r="81" spans="1:9" x14ac:dyDescent="0.25">
      <c r="A81" s="114"/>
      <c r="B81" s="114"/>
      <c r="C81" s="115">
        <v>3212</v>
      </c>
      <c r="D81" s="113" t="s">
        <v>45</v>
      </c>
      <c r="E81" s="13">
        <f>E207+E251+E295</f>
        <v>6391.69</v>
      </c>
      <c r="F81" s="13">
        <f>F207+F251+F295</f>
        <v>12000</v>
      </c>
      <c r="G81" s="13">
        <f>G207+G251+G295</f>
        <v>6337.41</v>
      </c>
      <c r="H81" s="192">
        <f t="shared" si="17"/>
        <v>99.15077233094847</v>
      </c>
      <c r="I81" s="192">
        <f t="shared" si="16"/>
        <v>52.811750000000004</v>
      </c>
    </row>
    <row r="82" spans="1:9" x14ac:dyDescent="0.25">
      <c r="A82" s="114"/>
      <c r="B82" s="114"/>
      <c r="C82" s="115">
        <v>3213</v>
      </c>
      <c r="D82" s="113" t="s">
        <v>46</v>
      </c>
      <c r="E82" s="13">
        <f t="shared" ref="E82:G83" si="18">E208+E252</f>
        <v>535.5</v>
      </c>
      <c r="F82" s="13">
        <f t="shared" ref="F82" si="19">F208+F252</f>
        <v>3000</v>
      </c>
      <c r="G82" s="13">
        <f t="shared" si="18"/>
        <v>641.77</v>
      </c>
      <c r="H82" s="192">
        <f t="shared" si="17"/>
        <v>119.84500466853407</v>
      </c>
      <c r="I82" s="192">
        <f t="shared" si="16"/>
        <v>21.392333333333333</v>
      </c>
    </row>
    <row r="83" spans="1:9" x14ac:dyDescent="0.25">
      <c r="A83" s="114"/>
      <c r="B83" s="114"/>
      <c r="C83" s="115">
        <v>3214</v>
      </c>
      <c r="D83" s="113" t="s">
        <v>47</v>
      </c>
      <c r="E83" s="13">
        <f t="shared" si="18"/>
        <v>310</v>
      </c>
      <c r="F83" s="13">
        <f t="shared" ref="F83" si="20">F209+F253</f>
        <v>500</v>
      </c>
      <c r="G83" s="13">
        <f t="shared" si="18"/>
        <v>391</v>
      </c>
      <c r="H83" s="192">
        <f t="shared" si="17"/>
        <v>126.12903225806451</v>
      </c>
      <c r="I83" s="192">
        <f t="shared" si="16"/>
        <v>78.2</v>
      </c>
    </row>
    <row r="84" spans="1:9" s="10" customFormat="1" x14ac:dyDescent="0.25">
      <c r="A84" s="7"/>
      <c r="B84" s="7">
        <v>322</v>
      </c>
      <c r="C84" s="34"/>
      <c r="D84" s="18" t="s">
        <v>48</v>
      </c>
      <c r="E84" s="14">
        <f>SUM(E85:E90)</f>
        <v>20487.37</v>
      </c>
      <c r="F84" s="14">
        <f>SUM(F85:F90)</f>
        <v>45640</v>
      </c>
      <c r="G84" s="14">
        <f>SUM(G85:G90)</f>
        <v>27325.660000000003</v>
      </c>
      <c r="H84" s="129">
        <f t="shared" si="17"/>
        <v>133.37807634654914</v>
      </c>
      <c r="I84" s="129">
        <f t="shared" si="16"/>
        <v>59.872173531989489</v>
      </c>
    </row>
    <row r="85" spans="1:9" x14ac:dyDescent="0.25">
      <c r="A85" s="114"/>
      <c r="B85" s="114"/>
      <c r="C85" s="115">
        <v>3221</v>
      </c>
      <c r="D85" s="113" t="s">
        <v>49</v>
      </c>
      <c r="E85" s="13">
        <f t="shared" ref="E85:G88" si="21">E211+E255</f>
        <v>2693.9</v>
      </c>
      <c r="F85" s="13">
        <f t="shared" ref="F85" si="22">F211+F255</f>
        <v>7000</v>
      </c>
      <c r="G85" s="13">
        <f t="shared" si="21"/>
        <v>5755.19</v>
      </c>
      <c r="H85" s="192">
        <f t="shared" si="17"/>
        <v>213.63784847247484</v>
      </c>
      <c r="I85" s="192">
        <f t="shared" si="16"/>
        <v>82.216999999999999</v>
      </c>
    </row>
    <row r="86" spans="1:9" x14ac:dyDescent="0.25">
      <c r="A86" s="114"/>
      <c r="B86" s="114"/>
      <c r="C86" s="115">
        <v>3222</v>
      </c>
      <c r="D86" s="113" t="s">
        <v>50</v>
      </c>
      <c r="E86" s="13">
        <f t="shared" si="21"/>
        <v>10428.799999999999</v>
      </c>
      <c r="F86" s="13">
        <f t="shared" ref="F86" si="23">F212+F256</f>
        <v>22140</v>
      </c>
      <c r="G86" s="13">
        <v>12383.33</v>
      </c>
      <c r="H86" s="192">
        <f t="shared" si="17"/>
        <v>118.74165771709113</v>
      </c>
      <c r="I86" s="192">
        <f t="shared" si="16"/>
        <v>55.931933152664861</v>
      </c>
    </row>
    <row r="87" spans="1:9" x14ac:dyDescent="0.25">
      <c r="A87" s="114"/>
      <c r="B87" s="114"/>
      <c r="C87" s="115">
        <v>3223</v>
      </c>
      <c r="D87" s="113" t="s">
        <v>51</v>
      </c>
      <c r="E87" s="13">
        <f t="shared" si="21"/>
        <v>4457.26</v>
      </c>
      <c r="F87" s="13">
        <f t="shared" ref="F87" si="24">F213+F257</f>
        <v>10000</v>
      </c>
      <c r="G87" s="13">
        <v>4277.8500000000004</v>
      </c>
      <c r="H87" s="192">
        <f t="shared" si="17"/>
        <v>95.974881429398323</v>
      </c>
      <c r="I87" s="192">
        <f t="shared" si="16"/>
        <v>42.778500000000001</v>
      </c>
    </row>
    <row r="88" spans="1:9" x14ac:dyDescent="0.25">
      <c r="A88" s="114"/>
      <c r="B88" s="114"/>
      <c r="C88" s="115">
        <v>3224</v>
      </c>
      <c r="D88" s="113" t="s">
        <v>52</v>
      </c>
      <c r="E88" s="13">
        <f t="shared" si="21"/>
        <v>0</v>
      </c>
      <c r="F88" s="13">
        <f t="shared" ref="F88" si="25">F214+F258</f>
        <v>1000</v>
      </c>
      <c r="G88" s="13">
        <f t="shared" si="21"/>
        <v>184</v>
      </c>
      <c r="H88" s="192">
        <v>0</v>
      </c>
      <c r="I88" s="192">
        <f t="shared" si="16"/>
        <v>18.399999999999999</v>
      </c>
    </row>
    <row r="89" spans="1:9" x14ac:dyDescent="0.25">
      <c r="A89" s="114"/>
      <c r="B89" s="114"/>
      <c r="C89" s="115">
        <v>3225</v>
      </c>
      <c r="D89" s="113" t="s">
        <v>53</v>
      </c>
      <c r="E89" s="13">
        <f>E215+E259+E345</f>
        <v>2019.47</v>
      </c>
      <c r="F89" s="13">
        <f>F215+F259+F345</f>
        <v>4000</v>
      </c>
      <c r="G89" s="13">
        <f>G215+G259+G345</f>
        <v>4605.91</v>
      </c>
      <c r="H89" s="192">
        <f>IF(G89&gt;0,G89/E89*100,0)</f>
        <v>228.07518804438786</v>
      </c>
      <c r="I89" s="192">
        <f t="shared" si="16"/>
        <v>115.14774999999999</v>
      </c>
    </row>
    <row r="90" spans="1:9" x14ac:dyDescent="0.25">
      <c r="A90" s="114"/>
      <c r="B90" s="114"/>
      <c r="C90" s="115">
        <v>3227</v>
      </c>
      <c r="D90" s="113" t="s">
        <v>54</v>
      </c>
      <c r="E90" s="13">
        <f>E216+E260</f>
        <v>887.94</v>
      </c>
      <c r="F90" s="13">
        <f>F216+F260</f>
        <v>1500</v>
      </c>
      <c r="G90" s="13">
        <f>G216+G260</f>
        <v>119.38</v>
      </c>
      <c r="H90" s="192">
        <f>IF(G90&gt;0,G90/E90*100,0)</f>
        <v>13.444602112755366</v>
      </c>
      <c r="I90" s="192">
        <f t="shared" si="16"/>
        <v>7.9586666666666668</v>
      </c>
    </row>
    <row r="91" spans="1:9" s="10" customFormat="1" x14ac:dyDescent="0.25">
      <c r="A91" s="7"/>
      <c r="B91" s="7">
        <v>323</v>
      </c>
      <c r="C91" s="34"/>
      <c r="D91" s="18" t="s">
        <v>55</v>
      </c>
      <c r="E91" s="14">
        <f>SUM(E92:E100)</f>
        <v>11251.56</v>
      </c>
      <c r="F91" s="14">
        <f>SUM(F92:F100)</f>
        <v>22500</v>
      </c>
      <c r="G91" s="14">
        <f>SUM(G92:G100)</f>
        <v>13868.699999999999</v>
      </c>
      <c r="H91" s="129">
        <f>IF(G91&gt;0,G91/E91*100,0)</f>
        <v>123.26024124654712</v>
      </c>
      <c r="I91" s="129">
        <f t="shared" si="16"/>
        <v>61.638666666666666</v>
      </c>
    </row>
    <row r="92" spans="1:9" x14ac:dyDescent="0.25">
      <c r="A92" s="114"/>
      <c r="B92" s="114"/>
      <c r="C92" s="115">
        <v>3231</v>
      </c>
      <c r="D92" s="113" t="s">
        <v>58</v>
      </c>
      <c r="E92" s="13">
        <f t="shared" ref="E92:G100" si="26">E218+E262</f>
        <v>485.56</v>
      </c>
      <c r="F92" s="13">
        <f t="shared" ref="F92" si="27">F218+F262</f>
        <v>1500</v>
      </c>
      <c r="G92" s="13">
        <v>1446.91</v>
      </c>
      <c r="H92" s="192">
        <f>IF(G92&gt;0,G92/E92*100,0)</f>
        <v>297.98789027102731</v>
      </c>
      <c r="I92" s="192">
        <f t="shared" si="16"/>
        <v>96.460666666666668</v>
      </c>
    </row>
    <row r="93" spans="1:9" x14ac:dyDescent="0.25">
      <c r="A93" s="114"/>
      <c r="B93" s="114"/>
      <c r="C93" s="115">
        <v>3232</v>
      </c>
      <c r="D93" s="113" t="s">
        <v>59</v>
      </c>
      <c r="E93" s="13">
        <f t="shared" si="26"/>
        <v>3213.17</v>
      </c>
      <c r="F93" s="13">
        <f t="shared" ref="F93" si="28">F219+F263</f>
        <v>6000</v>
      </c>
      <c r="G93" s="13">
        <f t="shared" si="26"/>
        <v>4392.18</v>
      </c>
      <c r="H93" s="192">
        <f>IF(G93&gt;0,G93/E93*100,0)</f>
        <v>136.69304767565987</v>
      </c>
      <c r="I93" s="192">
        <f t="shared" si="16"/>
        <v>73.203000000000003</v>
      </c>
    </row>
    <row r="94" spans="1:9" x14ac:dyDescent="0.25">
      <c r="A94" s="114"/>
      <c r="B94" s="114"/>
      <c r="C94" s="115">
        <v>3233</v>
      </c>
      <c r="D94" s="113" t="s">
        <v>60</v>
      </c>
      <c r="E94" s="13">
        <f t="shared" si="26"/>
        <v>0</v>
      </c>
      <c r="F94" s="13">
        <f t="shared" ref="F94" si="29">F220+F264</f>
        <v>0</v>
      </c>
      <c r="G94" s="13">
        <f t="shared" si="26"/>
        <v>910</v>
      </c>
      <c r="H94" s="192">
        <v>0</v>
      </c>
      <c r="I94" s="192">
        <v>0</v>
      </c>
    </row>
    <row r="95" spans="1:9" x14ac:dyDescent="0.25">
      <c r="A95" s="114"/>
      <c r="B95" s="114"/>
      <c r="C95" s="115">
        <v>3234</v>
      </c>
      <c r="D95" s="113" t="s">
        <v>61</v>
      </c>
      <c r="E95" s="13">
        <f t="shared" si="26"/>
        <v>1443.86</v>
      </c>
      <c r="F95" s="13">
        <f t="shared" ref="F95" si="30">F221+F265</f>
        <v>3000</v>
      </c>
      <c r="G95" s="13">
        <v>1684.06</v>
      </c>
      <c r="H95" s="192">
        <f>IF(G95&gt;0,G95/E95*100,0)</f>
        <v>116.63596193536769</v>
      </c>
      <c r="I95" s="192">
        <f>IF(G95&gt;0,G95/F95*100,0)</f>
        <v>56.135333333333328</v>
      </c>
    </row>
    <row r="96" spans="1:9" x14ac:dyDescent="0.25">
      <c r="A96" s="114"/>
      <c r="B96" s="114"/>
      <c r="C96" s="115">
        <v>3235</v>
      </c>
      <c r="D96" s="113" t="s">
        <v>62</v>
      </c>
      <c r="E96" s="13">
        <f t="shared" si="26"/>
        <v>0</v>
      </c>
      <c r="F96" s="13">
        <f t="shared" ref="F96" si="31">F222+F266</f>
        <v>0</v>
      </c>
      <c r="G96" s="13">
        <f t="shared" si="26"/>
        <v>11.75</v>
      </c>
      <c r="H96" s="192">
        <v>0</v>
      </c>
      <c r="I96" s="192">
        <v>0</v>
      </c>
    </row>
    <row r="97" spans="1:9" x14ac:dyDescent="0.25">
      <c r="A97" s="114"/>
      <c r="B97" s="114"/>
      <c r="C97" s="115">
        <v>3236</v>
      </c>
      <c r="D97" s="113" t="s">
        <v>63</v>
      </c>
      <c r="E97" s="13">
        <f t="shared" si="26"/>
        <v>770.19</v>
      </c>
      <c r="F97" s="13">
        <f t="shared" ref="F97" si="32">F223+F267</f>
        <v>1500</v>
      </c>
      <c r="G97" s="13">
        <f t="shared" si="26"/>
        <v>923.89</v>
      </c>
      <c r="H97" s="192">
        <f t="shared" ref="H97:H108" si="33">IF(G97&gt;0,G97/E97*100,0)</f>
        <v>119.95611472493799</v>
      </c>
      <c r="I97" s="192">
        <f t="shared" ref="I97:I103" si="34">IF(G97&gt;0,G97/F97*100,0)</f>
        <v>61.592666666666659</v>
      </c>
    </row>
    <row r="98" spans="1:9" x14ac:dyDescent="0.25">
      <c r="A98" s="114"/>
      <c r="B98" s="114"/>
      <c r="C98" s="115">
        <v>3237</v>
      </c>
      <c r="D98" s="113" t="s">
        <v>64</v>
      </c>
      <c r="E98" s="13">
        <f t="shared" ref="E98:F98" si="35">E224+E268</f>
        <v>4223.7</v>
      </c>
      <c r="F98" s="13">
        <f t="shared" si="35"/>
        <v>8000</v>
      </c>
      <c r="G98" s="13">
        <f t="shared" si="26"/>
        <v>3489.58</v>
      </c>
      <c r="H98" s="192">
        <f t="shared" si="33"/>
        <v>82.619030707673375</v>
      </c>
      <c r="I98" s="192">
        <f t="shared" si="34"/>
        <v>43.619750000000003</v>
      </c>
    </row>
    <row r="99" spans="1:9" x14ac:dyDescent="0.25">
      <c r="A99" s="114"/>
      <c r="B99" s="114"/>
      <c r="C99" s="115">
        <v>3238</v>
      </c>
      <c r="D99" s="113" t="s">
        <v>65</v>
      </c>
      <c r="E99" s="13">
        <f t="shared" si="26"/>
        <v>439.08</v>
      </c>
      <c r="F99" s="13">
        <f t="shared" ref="F99" si="36">F225+F269</f>
        <v>1000</v>
      </c>
      <c r="G99" s="13">
        <f t="shared" si="26"/>
        <v>586.58000000000004</v>
      </c>
      <c r="H99" s="192">
        <f t="shared" si="33"/>
        <v>133.59296711305458</v>
      </c>
      <c r="I99" s="192">
        <f t="shared" si="34"/>
        <v>58.658000000000001</v>
      </c>
    </row>
    <row r="100" spans="1:9" x14ac:dyDescent="0.25">
      <c r="A100" s="114"/>
      <c r="B100" s="114"/>
      <c r="C100" s="115">
        <v>3239</v>
      </c>
      <c r="D100" s="113" t="s">
        <v>66</v>
      </c>
      <c r="E100" s="13">
        <f t="shared" si="26"/>
        <v>676</v>
      </c>
      <c r="F100" s="13">
        <f t="shared" ref="F100" si="37">F226+F270</f>
        <v>1500</v>
      </c>
      <c r="G100" s="13">
        <f t="shared" si="26"/>
        <v>423.75</v>
      </c>
      <c r="H100" s="192">
        <f t="shared" si="33"/>
        <v>62.684911242603548</v>
      </c>
      <c r="I100" s="192">
        <f t="shared" si="34"/>
        <v>28.249999999999996</v>
      </c>
    </row>
    <row r="101" spans="1:9" s="10" customFormat="1" x14ac:dyDescent="0.25">
      <c r="A101" s="7"/>
      <c r="B101" s="7">
        <v>324</v>
      </c>
      <c r="C101" s="34"/>
      <c r="D101" s="18" t="s">
        <v>67</v>
      </c>
      <c r="E101" s="14">
        <f>SUM(E102)</f>
        <v>49.14</v>
      </c>
      <c r="F101" s="14">
        <f>SUM(F102)</f>
        <v>200</v>
      </c>
      <c r="G101" s="14">
        <f>SUM(G102)</f>
        <v>0</v>
      </c>
      <c r="H101" s="129">
        <f t="shared" si="33"/>
        <v>0</v>
      </c>
      <c r="I101" s="129">
        <f t="shared" si="34"/>
        <v>0</v>
      </c>
    </row>
    <row r="102" spans="1:9" x14ac:dyDescent="0.25">
      <c r="A102" s="114"/>
      <c r="B102" s="114"/>
      <c r="C102" s="115">
        <v>3241</v>
      </c>
      <c r="D102" s="113" t="s">
        <v>67</v>
      </c>
      <c r="E102" s="13">
        <f>E228+E272</f>
        <v>49.14</v>
      </c>
      <c r="F102" s="13">
        <f>F228+F272</f>
        <v>200</v>
      </c>
      <c r="G102" s="13">
        <f>G228+G272</f>
        <v>0</v>
      </c>
      <c r="H102" s="192">
        <f t="shared" si="33"/>
        <v>0</v>
      </c>
      <c r="I102" s="192">
        <f t="shared" si="34"/>
        <v>0</v>
      </c>
    </row>
    <row r="103" spans="1:9" s="10" customFormat="1" x14ac:dyDescent="0.25">
      <c r="A103" s="7"/>
      <c r="B103" s="7">
        <v>329</v>
      </c>
      <c r="C103" s="34"/>
      <c r="D103" s="18" t="s">
        <v>68</v>
      </c>
      <c r="E103" s="14">
        <f>SUM(E104:E109)</f>
        <v>734.43000000000006</v>
      </c>
      <c r="F103" s="14">
        <f>SUM(F104:F109)</f>
        <v>910</v>
      </c>
      <c r="G103" s="14">
        <f>SUM(G104:G109)</f>
        <v>1121.0700000000002</v>
      </c>
      <c r="H103" s="129">
        <f t="shared" si="33"/>
        <v>152.64490829622974</v>
      </c>
      <c r="I103" s="129">
        <f t="shared" si="34"/>
        <v>123.19450549450551</v>
      </c>
    </row>
    <row r="104" spans="1:9" ht="14.25" customHeight="1" x14ac:dyDescent="0.25">
      <c r="A104" s="114"/>
      <c r="B104" s="114"/>
      <c r="C104" s="115">
        <v>3291</v>
      </c>
      <c r="D104" s="113" t="s">
        <v>107</v>
      </c>
      <c r="E104" s="13">
        <f t="shared" ref="E104:G106" si="38">E230+E274</f>
        <v>0</v>
      </c>
      <c r="F104" s="13">
        <f t="shared" ref="F104" si="39">F230+F274</f>
        <v>100</v>
      </c>
      <c r="G104" s="13">
        <f t="shared" si="38"/>
        <v>0</v>
      </c>
      <c r="H104" s="192">
        <f t="shared" si="33"/>
        <v>0</v>
      </c>
      <c r="I104" s="192">
        <f>IF(G104&gt;0,G104/#REF!*100,0)</f>
        <v>0</v>
      </c>
    </row>
    <row r="105" spans="1:9" x14ac:dyDescent="0.25">
      <c r="A105" s="114"/>
      <c r="B105" s="114"/>
      <c r="C105" s="115">
        <v>3292</v>
      </c>
      <c r="D105" s="113" t="s">
        <v>70</v>
      </c>
      <c r="E105" s="13">
        <f t="shared" si="38"/>
        <v>409.45</v>
      </c>
      <c r="F105" s="13">
        <f t="shared" ref="F105" si="40">F231+F275</f>
        <v>450</v>
      </c>
      <c r="G105" s="13">
        <f t="shared" si="38"/>
        <v>520.87</v>
      </c>
      <c r="H105" s="192">
        <f t="shared" si="33"/>
        <v>127.21211381121016</v>
      </c>
      <c r="I105" s="192">
        <f>IF(G105&gt;0,G105/F105*100,0)</f>
        <v>115.74888888888889</v>
      </c>
    </row>
    <row r="106" spans="1:9" x14ac:dyDescent="0.25">
      <c r="A106" s="114"/>
      <c r="B106" s="114"/>
      <c r="C106" s="115">
        <v>3293</v>
      </c>
      <c r="D106" s="113" t="s">
        <v>71</v>
      </c>
      <c r="E106" s="13">
        <f t="shared" si="38"/>
        <v>218.53</v>
      </c>
      <c r="F106" s="13">
        <f t="shared" ref="F106" si="41">F232+F276</f>
        <v>250</v>
      </c>
      <c r="G106" s="13">
        <f t="shared" si="38"/>
        <v>67.2</v>
      </c>
      <c r="H106" s="192">
        <f t="shared" si="33"/>
        <v>30.750926646227061</v>
      </c>
      <c r="I106" s="192">
        <f>IF(G106&gt;0,G106/F106*100,0)</f>
        <v>26.880000000000003</v>
      </c>
    </row>
    <row r="107" spans="1:9" x14ac:dyDescent="0.25">
      <c r="A107" s="114"/>
      <c r="B107" s="114"/>
      <c r="C107" s="115">
        <v>3294</v>
      </c>
      <c r="D107" s="113" t="s">
        <v>72</v>
      </c>
      <c r="E107" s="13">
        <f t="shared" ref="E107:E108" si="42">E233</f>
        <v>0</v>
      </c>
      <c r="F107" s="13">
        <f t="shared" ref="F107" si="43">F233</f>
        <v>0</v>
      </c>
      <c r="G107" s="13">
        <f t="shared" ref="G107:G109" si="44">G233+G277</f>
        <v>0</v>
      </c>
      <c r="H107" s="192">
        <f t="shared" si="33"/>
        <v>0</v>
      </c>
      <c r="I107" s="192">
        <f>IF(G107&gt;0,G107/#REF!*100,0)</f>
        <v>0</v>
      </c>
    </row>
    <row r="108" spans="1:9" x14ac:dyDescent="0.25">
      <c r="A108" s="114"/>
      <c r="B108" s="114"/>
      <c r="C108" s="115">
        <v>3295</v>
      </c>
      <c r="D108" s="113" t="s">
        <v>73</v>
      </c>
      <c r="E108" s="13">
        <f t="shared" si="42"/>
        <v>0</v>
      </c>
      <c r="F108" s="13">
        <f t="shared" ref="F108" si="45">F234+F278</f>
        <v>10</v>
      </c>
      <c r="G108" s="13">
        <f t="shared" si="44"/>
        <v>0</v>
      </c>
      <c r="H108" s="192">
        <f t="shared" si="33"/>
        <v>0</v>
      </c>
      <c r="I108" s="192">
        <f t="shared" ref="I108:I116" si="46">IF(G108&gt;0,G108/F108*100,0)</f>
        <v>0</v>
      </c>
    </row>
    <row r="109" spans="1:9" x14ac:dyDescent="0.25">
      <c r="A109" s="114"/>
      <c r="B109" s="114"/>
      <c r="C109" s="115">
        <v>3299</v>
      </c>
      <c r="D109" s="113" t="s">
        <v>68</v>
      </c>
      <c r="E109" s="13">
        <f>E279</f>
        <v>106.45</v>
      </c>
      <c r="F109" s="13">
        <f t="shared" ref="F109" si="47">F235+F279</f>
        <v>100</v>
      </c>
      <c r="G109" s="13">
        <f t="shared" si="44"/>
        <v>533</v>
      </c>
      <c r="H109" s="192">
        <v>0</v>
      </c>
      <c r="I109" s="192">
        <f t="shared" si="46"/>
        <v>533</v>
      </c>
    </row>
    <row r="110" spans="1:9" s="101" customFormat="1" x14ac:dyDescent="0.25">
      <c r="A110" s="97"/>
      <c r="B110" s="97"/>
      <c r="C110" s="92">
        <v>11</v>
      </c>
      <c r="D110" s="92" t="s">
        <v>7</v>
      </c>
      <c r="E110" s="96">
        <f>E206+E207+E208+E209+E211+E212+E213+E214+E215+E216+E218+E219+E220+E221+E222+E223+E224+E225+E226+E228+E230+E231+E232+E233+E234+E235+E345</f>
        <v>0</v>
      </c>
      <c r="F110" s="96">
        <f>F206+F207+F208+F209+F211+F212+F213+F214+F215+F216+F218+F219+F220+F221+F222+F223+F224+F225+F226+F228+F230+F231+F232+F233+F234+F235+F345</f>
        <v>0</v>
      </c>
      <c r="G110" s="96">
        <f>G206+G207+G208+G209+G211+G212+G213+G214+G215+G216+G218+G219+G220+G221+G222+G223+G224+G225+G226+G228+G230+G231+G232+G233+G234+G235+G345</f>
        <v>0</v>
      </c>
      <c r="H110" s="193">
        <f t="shared" ref="H110:H116" si="48">IF(G110&gt;0,G110/E110*100,0)</f>
        <v>0</v>
      </c>
      <c r="I110" s="193">
        <f t="shared" si="46"/>
        <v>0</v>
      </c>
    </row>
    <row r="111" spans="1:9" s="101" customFormat="1" x14ac:dyDescent="0.25">
      <c r="A111" s="97"/>
      <c r="B111" s="97"/>
      <c r="C111" s="92">
        <v>43</v>
      </c>
      <c r="D111" s="92" t="s">
        <v>25</v>
      </c>
      <c r="E111" s="96">
        <f>E250+E251+E252+E253+E255+E256+E257+E258+E259+E260+E262+E263+E264+E265+E266+E267+E268+E269+E270+E272+E274+E275+E276+E277+E278+E279</f>
        <v>39759.689999999995</v>
      </c>
      <c r="F111" s="96">
        <f>F250+F251+F252+F253+F255+F256+F257+F258+F259+F260+F262+F263+F264+F265+F266+F267+F268+F269+F270+F272+F274+F275+F276+F277+F278+F279</f>
        <v>85000</v>
      </c>
      <c r="G111" s="96">
        <f>G250+G251+G252+G253+G255+G256+G257+G258+G259+G260+G262+G263+G264+G265+G266+G267+G268+G269+G270+G272+G274+G275+G276+G277+G278+G279</f>
        <v>48823.539999999994</v>
      </c>
      <c r="H111" s="193">
        <f t="shared" si="48"/>
        <v>122.79658116046679</v>
      </c>
      <c r="I111" s="193">
        <f t="shared" si="46"/>
        <v>57.439458823529399</v>
      </c>
    </row>
    <row r="112" spans="1:9" s="101" customFormat="1" x14ac:dyDescent="0.25">
      <c r="A112" s="97"/>
      <c r="B112" s="97"/>
      <c r="C112" s="99">
        <v>52</v>
      </c>
      <c r="D112" s="99" t="s">
        <v>24</v>
      </c>
      <c r="E112" s="96">
        <v>0</v>
      </c>
      <c r="F112" s="96">
        <v>0</v>
      </c>
      <c r="G112" s="96">
        <v>0</v>
      </c>
      <c r="H112" s="193">
        <f t="shared" si="48"/>
        <v>0</v>
      </c>
      <c r="I112" s="193">
        <f t="shared" si="46"/>
        <v>0</v>
      </c>
    </row>
    <row r="113" spans="1:9" s="10" customFormat="1" x14ac:dyDescent="0.25">
      <c r="A113" s="7"/>
      <c r="B113" s="7">
        <v>34</v>
      </c>
      <c r="C113" s="7"/>
      <c r="D113" s="7" t="s">
        <v>33</v>
      </c>
      <c r="E113" s="14">
        <f>SUM(E114)</f>
        <v>406.46</v>
      </c>
      <c r="F113" s="14">
        <f>SUM(F114)</f>
        <v>1000</v>
      </c>
      <c r="G113" s="14">
        <f>SUM(G114)</f>
        <v>487.97</v>
      </c>
      <c r="H113" s="129">
        <f t="shared" si="48"/>
        <v>120.05363381390544</v>
      </c>
      <c r="I113" s="129">
        <f t="shared" si="46"/>
        <v>48.797000000000004</v>
      </c>
    </row>
    <row r="114" spans="1:9" x14ac:dyDescent="0.25">
      <c r="A114" s="114"/>
      <c r="B114" s="114">
        <v>343</v>
      </c>
      <c r="C114" s="116">
        <v>3431</v>
      </c>
      <c r="D114" s="117" t="s">
        <v>75</v>
      </c>
      <c r="E114" s="13">
        <f>E238+E282</f>
        <v>406.46</v>
      </c>
      <c r="F114" s="13">
        <f>F238+F282</f>
        <v>1000</v>
      </c>
      <c r="G114" s="13">
        <f>G238+G282</f>
        <v>487.97</v>
      </c>
      <c r="H114" s="192">
        <f t="shared" si="48"/>
        <v>120.05363381390544</v>
      </c>
      <c r="I114" s="192">
        <f t="shared" si="46"/>
        <v>48.797000000000004</v>
      </c>
    </row>
    <row r="115" spans="1:9" s="100" customFormat="1" x14ac:dyDescent="0.25">
      <c r="A115" s="92"/>
      <c r="B115" s="92"/>
      <c r="C115" s="99">
        <v>11</v>
      </c>
      <c r="D115" s="92" t="s">
        <v>7</v>
      </c>
      <c r="E115" s="96">
        <f>E238</f>
        <v>406.46</v>
      </c>
      <c r="F115" s="96">
        <f>F238</f>
        <v>1000</v>
      </c>
      <c r="G115" s="96">
        <f>G238</f>
        <v>487.97</v>
      </c>
      <c r="H115" s="193">
        <f t="shared" si="48"/>
        <v>120.05363381390544</v>
      </c>
      <c r="I115" s="193">
        <f t="shared" si="46"/>
        <v>48.797000000000004</v>
      </c>
    </row>
    <row r="116" spans="1:9" s="101" customFormat="1" x14ac:dyDescent="0.25">
      <c r="A116" s="97"/>
      <c r="B116" s="97"/>
      <c r="C116" s="92">
        <v>43</v>
      </c>
      <c r="D116" s="92" t="s">
        <v>25</v>
      </c>
      <c r="E116" s="96">
        <f>SUM(E282)</f>
        <v>0</v>
      </c>
      <c r="F116" s="96">
        <f>SUM(F282)</f>
        <v>0</v>
      </c>
      <c r="G116" s="96">
        <f>SUM(G282)</f>
        <v>0</v>
      </c>
      <c r="H116" s="193">
        <f t="shared" si="48"/>
        <v>0</v>
      </c>
      <c r="I116" s="193">
        <f t="shared" si="46"/>
        <v>0</v>
      </c>
    </row>
    <row r="117" spans="1:9" s="21" customFormat="1" ht="13.5" customHeight="1" thickBot="1" x14ac:dyDescent="0.3">
      <c r="A117" s="28"/>
      <c r="B117" s="28"/>
      <c r="C117" s="29"/>
      <c r="D117" s="29"/>
      <c r="E117" s="30"/>
      <c r="F117" s="30"/>
      <c r="G117" s="30"/>
      <c r="H117" s="30"/>
      <c r="I117" s="30"/>
    </row>
    <row r="118" spans="1:9" x14ac:dyDescent="0.25">
      <c r="A118" s="26">
        <v>4</v>
      </c>
      <c r="B118" s="26"/>
      <c r="C118" s="26"/>
      <c r="D118" s="27" t="s">
        <v>1</v>
      </c>
      <c r="E118" s="31">
        <f t="shared" ref="E118:G118" si="49">SUM(E119)</f>
        <v>2375.5</v>
      </c>
      <c r="F118" s="31">
        <f t="shared" si="49"/>
        <v>4000</v>
      </c>
      <c r="G118" s="31">
        <f t="shared" si="49"/>
        <v>614.37</v>
      </c>
      <c r="H118" s="121">
        <f>IF(G118&gt;0,G118/E118*100,0)</f>
        <v>25.862765733529784</v>
      </c>
      <c r="I118" s="210">
        <f>IF(G118&gt;0,G118/F118*100,0)</f>
        <v>15.359249999999999</v>
      </c>
    </row>
    <row r="119" spans="1:9" s="10" customFormat="1" x14ac:dyDescent="0.25">
      <c r="A119" s="1"/>
      <c r="B119" s="1">
        <v>42</v>
      </c>
      <c r="C119" s="1"/>
      <c r="D119" s="5" t="s">
        <v>26</v>
      </c>
      <c r="E119" s="14">
        <f>SUM(E120)</f>
        <v>2375.5</v>
      </c>
      <c r="F119" s="14">
        <f>SUM(F120)</f>
        <v>4000</v>
      </c>
      <c r="G119" s="14">
        <f>SUM(G120)</f>
        <v>614.37</v>
      </c>
      <c r="H119" s="129">
        <f>IF(G119&gt;0,G119/E119*100,0)</f>
        <v>25.862765733529784</v>
      </c>
      <c r="I119" s="129">
        <f>IF(G119&gt;0,G119/F119*100,0)</f>
        <v>15.359249999999999</v>
      </c>
    </row>
    <row r="120" spans="1:9" s="10" customFormat="1" x14ac:dyDescent="0.25">
      <c r="A120" s="1"/>
      <c r="B120" s="1">
        <v>422</v>
      </c>
      <c r="C120" s="128"/>
      <c r="D120" s="5" t="s">
        <v>86</v>
      </c>
      <c r="E120" s="14">
        <f>SUM(E121:E125)</f>
        <v>2375.5</v>
      </c>
      <c r="F120" s="14">
        <f>SUM(F121:F125)</f>
        <v>4000</v>
      </c>
      <c r="G120" s="14">
        <f>SUM(G121:G125)</f>
        <v>614.37</v>
      </c>
      <c r="H120" s="129">
        <f>IF(G120&gt;0,G120/E120*100,0)</f>
        <v>25.862765733529784</v>
      </c>
      <c r="I120" s="129">
        <f>IF(G120&gt;0,G120/F120*100,0)</f>
        <v>15.359249999999999</v>
      </c>
    </row>
    <row r="121" spans="1:9" x14ac:dyDescent="0.25">
      <c r="A121" s="2"/>
      <c r="B121" s="2"/>
      <c r="C121" s="118">
        <v>4221</v>
      </c>
      <c r="D121" s="119" t="s">
        <v>87</v>
      </c>
      <c r="E121" s="13">
        <f>E307</f>
        <v>2375.5</v>
      </c>
      <c r="F121" s="13">
        <f>F307+F316+F325</f>
        <v>2500</v>
      </c>
      <c r="G121" s="13">
        <f>G307+G316+G325</f>
        <v>0</v>
      </c>
      <c r="H121" s="192">
        <v>0</v>
      </c>
      <c r="I121" s="192">
        <f>IF(G121&gt;0,G121/F121*100,0)</f>
        <v>0</v>
      </c>
    </row>
    <row r="122" spans="1:9" x14ac:dyDescent="0.25">
      <c r="A122" s="2"/>
      <c r="B122" s="2"/>
      <c r="C122" s="118">
        <v>4222</v>
      </c>
      <c r="D122" s="119" t="s">
        <v>88</v>
      </c>
      <c r="E122" s="13">
        <f>E317</f>
        <v>0</v>
      </c>
      <c r="F122" s="13">
        <f t="shared" ref="F122" si="50">F317</f>
        <v>0</v>
      </c>
      <c r="G122" s="13">
        <f t="shared" ref="G122:G123" si="51">G317</f>
        <v>0</v>
      </c>
      <c r="H122" s="192">
        <f>IF(G122&gt;0,G122/E122*100,0)</f>
        <v>0</v>
      </c>
      <c r="I122" s="192">
        <f>IF(G122&gt;0,G122/#REF!*100,0)</f>
        <v>0</v>
      </c>
    </row>
    <row r="123" spans="1:9" x14ac:dyDescent="0.25">
      <c r="A123" s="2"/>
      <c r="B123" s="2"/>
      <c r="C123" s="118">
        <v>4223</v>
      </c>
      <c r="D123" s="119" t="s">
        <v>89</v>
      </c>
      <c r="E123" s="13">
        <f>E309</f>
        <v>0</v>
      </c>
      <c r="F123" s="13">
        <f t="shared" ref="F123" si="52">F318</f>
        <v>0</v>
      </c>
      <c r="G123" s="13">
        <f t="shared" si="51"/>
        <v>0</v>
      </c>
      <c r="H123" s="192">
        <f>IF(G123&gt;0,G123/E123*100,0)</f>
        <v>0</v>
      </c>
      <c r="I123" s="192">
        <f>IF(G123&gt;0,G123/#REF!*100,0)</f>
        <v>0</v>
      </c>
    </row>
    <row r="124" spans="1:9" x14ac:dyDescent="0.25">
      <c r="A124" s="2"/>
      <c r="B124" s="2"/>
      <c r="C124" s="118">
        <v>4226</v>
      </c>
      <c r="D124" s="119" t="s">
        <v>90</v>
      </c>
      <c r="E124" s="13">
        <f>E310+E319+E328+E337</f>
        <v>0</v>
      </c>
      <c r="F124" s="13">
        <f>F310+F319+F328+F337</f>
        <v>0</v>
      </c>
      <c r="G124" s="13">
        <f>G310+G319+G328+G337</f>
        <v>0</v>
      </c>
      <c r="H124" s="192">
        <f>IF(G124&gt;0,G124/E124*100,0)</f>
        <v>0</v>
      </c>
      <c r="I124" s="192">
        <f>IF(G124&gt;0,G124/#REF!*100,0)</f>
        <v>0</v>
      </c>
    </row>
    <row r="125" spans="1:9" x14ac:dyDescent="0.25">
      <c r="A125" s="2"/>
      <c r="B125" s="2"/>
      <c r="C125" s="119">
        <v>4227</v>
      </c>
      <c r="D125" s="119" t="s">
        <v>91</v>
      </c>
      <c r="E125" s="13">
        <f>E311+E320+E338</f>
        <v>0</v>
      </c>
      <c r="F125" s="13">
        <f>F311+F320+F329+F338</f>
        <v>1500</v>
      </c>
      <c r="G125" s="13">
        <f>G311+G320+G329+G338</f>
        <v>614.37</v>
      </c>
      <c r="H125" s="192">
        <v>0</v>
      </c>
      <c r="I125" s="192">
        <f>IF(G125&gt;0,G125/F125*100,0)</f>
        <v>40.957999999999998</v>
      </c>
    </row>
    <row r="126" spans="1:9" s="101" customFormat="1" x14ac:dyDescent="0.25">
      <c r="A126" s="102"/>
      <c r="B126" s="102"/>
      <c r="C126" s="92">
        <v>11</v>
      </c>
      <c r="D126" s="92" t="s">
        <v>7</v>
      </c>
      <c r="E126" s="96">
        <f>E303</f>
        <v>2375.5</v>
      </c>
      <c r="F126" s="96">
        <f>F303</f>
        <v>3500</v>
      </c>
      <c r="G126" s="96">
        <f>G303</f>
        <v>614.37</v>
      </c>
      <c r="H126" s="193">
        <v>0</v>
      </c>
      <c r="I126" s="193">
        <f>IF(G126&gt;0,G126/F126*100,0)</f>
        <v>17.553428571428572</v>
      </c>
    </row>
    <row r="127" spans="1:9" s="101" customFormat="1" x14ac:dyDescent="0.25">
      <c r="A127" s="102"/>
      <c r="B127" s="102"/>
      <c r="C127" s="92">
        <v>43</v>
      </c>
      <c r="D127" s="92" t="s">
        <v>25</v>
      </c>
      <c r="E127" s="96">
        <f>E312</f>
        <v>0</v>
      </c>
      <c r="F127" s="96">
        <f>F312</f>
        <v>0</v>
      </c>
      <c r="G127" s="96">
        <f>G312</f>
        <v>0</v>
      </c>
      <c r="H127" s="193">
        <f>IF(G127&gt;0,G127/E127*100,0)</f>
        <v>0</v>
      </c>
      <c r="I127" s="193">
        <f>IF(G127&gt;0,G127/#REF!*100,0)</f>
        <v>0</v>
      </c>
    </row>
    <row r="128" spans="1:9" s="101" customFormat="1" x14ac:dyDescent="0.25">
      <c r="A128" s="102"/>
      <c r="B128" s="102"/>
      <c r="C128" s="92">
        <v>52</v>
      </c>
      <c r="D128" s="92" t="s">
        <v>24</v>
      </c>
      <c r="E128" s="96">
        <f>E321</f>
        <v>0</v>
      </c>
      <c r="F128" s="96">
        <f>F321</f>
        <v>0</v>
      </c>
      <c r="G128" s="96">
        <f>G321</f>
        <v>0</v>
      </c>
      <c r="H128" s="193">
        <f>IF(G128&gt;0,G128/E128*100,0)</f>
        <v>0</v>
      </c>
      <c r="I128" s="193">
        <f>IF(G128&gt;0,G128/#REF!*100,0)</f>
        <v>0</v>
      </c>
    </row>
    <row r="129" spans="1:9" s="100" customFormat="1" x14ac:dyDescent="0.25">
      <c r="A129" s="103"/>
      <c r="B129" s="103"/>
      <c r="C129" s="104">
        <v>61</v>
      </c>
      <c r="D129" s="103" t="s">
        <v>29</v>
      </c>
      <c r="E129" s="105">
        <f>E330</f>
        <v>0</v>
      </c>
      <c r="F129" s="105">
        <f>F330</f>
        <v>500</v>
      </c>
      <c r="G129" s="105">
        <f>G330</f>
        <v>0</v>
      </c>
      <c r="H129" s="193">
        <f>IF(G129&gt;0,G129/E129*100,0)</f>
        <v>0</v>
      </c>
      <c r="I129" s="193">
        <f>IF(G129&gt;0,G129/#REF!*100,0)</f>
        <v>0</v>
      </c>
    </row>
    <row r="130" spans="1:9" x14ac:dyDescent="0.25">
      <c r="A130" s="24"/>
      <c r="B130" s="24"/>
      <c r="C130" s="25"/>
      <c r="D130" s="25"/>
      <c r="E130" s="9"/>
      <c r="F130" s="9"/>
      <c r="G130" s="9"/>
      <c r="H130" s="9"/>
      <c r="I130" s="9"/>
    </row>
    <row r="131" spans="1:9" ht="15.75" customHeight="1" x14ac:dyDescent="0.25">
      <c r="A131" s="239" t="s">
        <v>130</v>
      </c>
      <c r="B131" s="239"/>
      <c r="C131" s="239"/>
      <c r="D131" s="239"/>
      <c r="E131" s="239"/>
      <c r="F131" s="239"/>
      <c r="G131" s="239"/>
      <c r="H131" s="239"/>
      <c r="I131" s="239"/>
    </row>
    <row r="132" spans="1:9" s="21" customFormat="1" ht="25.5" x14ac:dyDescent="0.25">
      <c r="A132" s="232" t="s">
        <v>123</v>
      </c>
      <c r="B132" s="233"/>
      <c r="C132" s="234"/>
      <c r="D132" s="168" t="s">
        <v>124</v>
      </c>
      <c r="E132" s="163" t="s">
        <v>160</v>
      </c>
      <c r="F132" s="163" t="s">
        <v>156</v>
      </c>
      <c r="G132" s="163" t="s">
        <v>157</v>
      </c>
      <c r="H132" s="163" t="s">
        <v>158</v>
      </c>
      <c r="I132" s="163" t="s">
        <v>159</v>
      </c>
    </row>
    <row r="133" spans="1:9" ht="15.75" thickBot="1" x14ac:dyDescent="0.3">
      <c r="A133" s="240">
        <v>1</v>
      </c>
      <c r="B133" s="241"/>
      <c r="C133" s="241"/>
      <c r="D133" s="242"/>
      <c r="E133" s="208">
        <v>2</v>
      </c>
      <c r="F133" s="208">
        <v>4</v>
      </c>
      <c r="G133" s="208">
        <v>5</v>
      </c>
      <c r="H133" s="208">
        <v>6</v>
      </c>
      <c r="I133" s="208">
        <v>7</v>
      </c>
    </row>
    <row r="134" spans="1:9" s="10" customFormat="1" x14ac:dyDescent="0.25">
      <c r="A134" s="140"/>
      <c r="B134" s="140"/>
      <c r="C134" s="141"/>
      <c r="D134" s="141" t="s">
        <v>125</v>
      </c>
      <c r="E134" s="121">
        <f>SUM(E135+E137+E139+E141+E143)</f>
        <v>197058.68</v>
      </c>
      <c r="F134" s="121">
        <f>SUM(F135+F137+F139+F141+F143)</f>
        <v>450000</v>
      </c>
      <c r="G134" s="121">
        <f>SUM(G135+G137+G139+G141+G143)</f>
        <v>229171.50000000003</v>
      </c>
      <c r="H134" s="121">
        <f t="shared" ref="H134:H144" si="53">IF(G134&gt;0,G134/E134*100,0)</f>
        <v>116.29606977982398</v>
      </c>
      <c r="I134" s="210">
        <f t="shared" ref="I134:I144" si="54">IF(G134&gt;0,G134/F134*100,0)</f>
        <v>50.927000000000014</v>
      </c>
    </row>
    <row r="135" spans="1:9" s="10" customFormat="1" x14ac:dyDescent="0.25">
      <c r="A135" s="1"/>
      <c r="B135" s="1">
        <v>1</v>
      </c>
      <c r="C135" s="11"/>
      <c r="D135" s="11" t="s">
        <v>7</v>
      </c>
      <c r="E135" s="142">
        <f>SUM(E136)</f>
        <v>146980.35999999999</v>
      </c>
      <c r="F135" s="142">
        <f>SUM(F136)</f>
        <v>259500</v>
      </c>
      <c r="G135" s="142">
        <f>SUM(G136)</f>
        <v>143635.17000000001</v>
      </c>
      <c r="H135" s="129">
        <f t="shared" si="53"/>
        <v>97.724056465775448</v>
      </c>
      <c r="I135" s="129">
        <f t="shared" si="54"/>
        <v>55.350739884393064</v>
      </c>
    </row>
    <row r="136" spans="1:9" x14ac:dyDescent="0.25">
      <c r="A136" s="2"/>
      <c r="B136" s="2"/>
      <c r="C136" s="143">
        <v>11</v>
      </c>
      <c r="D136" s="143" t="s">
        <v>7</v>
      </c>
      <c r="E136" s="144">
        <f>E50+E62</f>
        <v>146980.35999999999</v>
      </c>
      <c r="F136" s="144">
        <f>F50+F62</f>
        <v>259500</v>
      </c>
      <c r="G136" s="144">
        <f>G50+G62</f>
        <v>143635.17000000001</v>
      </c>
      <c r="H136" s="192">
        <f t="shared" si="53"/>
        <v>97.724056465775448</v>
      </c>
      <c r="I136" s="192">
        <f t="shared" si="54"/>
        <v>55.350739884393064</v>
      </c>
    </row>
    <row r="137" spans="1:9" s="10" customFormat="1" x14ac:dyDescent="0.25">
      <c r="A137" s="1"/>
      <c r="B137" s="1">
        <v>4</v>
      </c>
      <c r="C137" s="11"/>
      <c r="D137" s="11" t="s">
        <v>126</v>
      </c>
      <c r="E137" s="142">
        <f>SUM(E138)</f>
        <v>47185.97</v>
      </c>
      <c r="F137" s="142">
        <f>SUM(F138)</f>
        <v>95000</v>
      </c>
      <c r="G137" s="142">
        <f>SUM(G138)</f>
        <v>51746.8</v>
      </c>
      <c r="H137" s="129">
        <f t="shared" si="53"/>
        <v>109.66564849678835</v>
      </c>
      <c r="I137" s="129">
        <f t="shared" si="54"/>
        <v>54.470315789473688</v>
      </c>
    </row>
    <row r="138" spans="1:9" x14ac:dyDescent="0.25">
      <c r="A138" s="2"/>
      <c r="B138" s="2"/>
      <c r="C138" s="143">
        <v>43</v>
      </c>
      <c r="D138" s="143" t="s">
        <v>25</v>
      </c>
      <c r="E138" s="144">
        <f>E53</f>
        <v>47185.97</v>
      </c>
      <c r="F138" s="144">
        <f>F53</f>
        <v>95000</v>
      </c>
      <c r="G138" s="144">
        <f>G53</f>
        <v>51746.8</v>
      </c>
      <c r="H138" s="192">
        <f t="shared" si="53"/>
        <v>109.66564849678835</v>
      </c>
      <c r="I138" s="192">
        <f t="shared" si="54"/>
        <v>54.470315789473688</v>
      </c>
    </row>
    <row r="139" spans="1:9" s="10" customFormat="1" x14ac:dyDescent="0.25">
      <c r="A139" s="1"/>
      <c r="B139" s="1">
        <v>5</v>
      </c>
      <c r="C139" s="11"/>
      <c r="D139" s="11" t="s">
        <v>127</v>
      </c>
      <c r="E139" s="142">
        <f>SUM(E140)</f>
        <v>2692.35</v>
      </c>
      <c r="F139" s="142">
        <f>SUM(F140)</f>
        <v>95000</v>
      </c>
      <c r="G139" s="142">
        <f>SUM(G140)</f>
        <v>32860.03</v>
      </c>
      <c r="H139" s="129">
        <f t="shared" si="53"/>
        <v>1220.4962207736737</v>
      </c>
      <c r="I139" s="129">
        <f t="shared" si="54"/>
        <v>34.589505263157896</v>
      </c>
    </row>
    <row r="140" spans="1:9" x14ac:dyDescent="0.25">
      <c r="A140" s="2"/>
      <c r="B140" s="2"/>
      <c r="C140" s="143">
        <v>52</v>
      </c>
      <c r="D140" s="143" t="s">
        <v>24</v>
      </c>
      <c r="E140" s="144">
        <f>E47</f>
        <v>2692.35</v>
      </c>
      <c r="F140" s="144">
        <f>F47+F63</f>
        <v>95000</v>
      </c>
      <c r="G140" s="144">
        <f>G47+G63</f>
        <v>32860.03</v>
      </c>
      <c r="H140" s="192">
        <f t="shared" si="53"/>
        <v>1220.4962207736737</v>
      </c>
      <c r="I140" s="192">
        <f t="shared" si="54"/>
        <v>34.589505263157896</v>
      </c>
    </row>
    <row r="141" spans="1:9" s="10" customFormat="1" x14ac:dyDescent="0.25">
      <c r="A141" s="1"/>
      <c r="B141" s="1">
        <v>6</v>
      </c>
      <c r="C141" s="11"/>
      <c r="D141" s="11" t="s">
        <v>29</v>
      </c>
      <c r="E141" s="142">
        <f>SUM(E142)</f>
        <v>200</v>
      </c>
      <c r="F141" s="142">
        <f>SUM(F142)</f>
        <v>500</v>
      </c>
      <c r="G141" s="142">
        <f>SUM(G142)</f>
        <v>929.5</v>
      </c>
      <c r="H141" s="129">
        <f t="shared" si="53"/>
        <v>464.75</v>
      </c>
      <c r="I141" s="129">
        <f t="shared" si="54"/>
        <v>185.9</v>
      </c>
    </row>
    <row r="142" spans="1:9" x14ac:dyDescent="0.25">
      <c r="A142" s="2"/>
      <c r="B142" s="2"/>
      <c r="C142" s="143">
        <v>61</v>
      </c>
      <c r="D142" s="143" t="s">
        <v>29</v>
      </c>
      <c r="E142" s="144">
        <f>E57</f>
        <v>200</v>
      </c>
      <c r="F142" s="144">
        <f>F57</f>
        <v>500</v>
      </c>
      <c r="G142" s="144">
        <f>G57</f>
        <v>929.5</v>
      </c>
      <c r="H142" s="192">
        <f t="shared" si="53"/>
        <v>464.75</v>
      </c>
      <c r="I142" s="192">
        <f t="shared" si="54"/>
        <v>185.9</v>
      </c>
    </row>
    <row r="143" spans="1:9" s="10" customFormat="1" x14ac:dyDescent="0.25">
      <c r="A143" s="1"/>
      <c r="B143" s="1">
        <v>7</v>
      </c>
      <c r="C143" s="11"/>
      <c r="D143" s="11" t="s">
        <v>128</v>
      </c>
      <c r="E143" s="142">
        <f>SUM(E144)</f>
        <v>0</v>
      </c>
      <c r="F143" s="142">
        <f>SUM(F144)</f>
        <v>0</v>
      </c>
      <c r="G143" s="142">
        <f>SUM(G144)</f>
        <v>0</v>
      </c>
      <c r="H143" s="129">
        <f t="shared" si="53"/>
        <v>0</v>
      </c>
      <c r="I143" s="129">
        <f t="shared" si="54"/>
        <v>0</v>
      </c>
    </row>
    <row r="144" spans="1:9" x14ac:dyDescent="0.25">
      <c r="A144" s="2"/>
      <c r="B144" s="2"/>
      <c r="C144" s="143">
        <v>71</v>
      </c>
      <c r="D144" s="145" t="s">
        <v>95</v>
      </c>
      <c r="E144" s="144">
        <f>E54</f>
        <v>0</v>
      </c>
      <c r="F144" s="144">
        <f>F54</f>
        <v>0</v>
      </c>
      <c r="G144" s="144">
        <f>G54</f>
        <v>0</v>
      </c>
      <c r="H144" s="192">
        <f t="shared" si="53"/>
        <v>0</v>
      </c>
      <c r="I144" s="192">
        <f t="shared" si="54"/>
        <v>0</v>
      </c>
    </row>
    <row r="145" spans="1:9" ht="8.25" customHeight="1" thickBot="1" x14ac:dyDescent="0.3">
      <c r="A145" s="146"/>
      <c r="B145" s="146"/>
      <c r="C145" s="29"/>
      <c r="D145" s="147"/>
      <c r="E145" s="122"/>
      <c r="F145" s="122"/>
      <c r="G145" s="122"/>
      <c r="H145" s="122"/>
      <c r="I145" s="122"/>
    </row>
    <row r="146" spans="1:9" s="10" customFormat="1" x14ac:dyDescent="0.25">
      <c r="A146" s="123"/>
      <c r="B146" s="123"/>
      <c r="C146" s="148"/>
      <c r="D146" s="149" t="s">
        <v>129</v>
      </c>
      <c r="E146" s="121">
        <f>SUM(E147+E149+E151+E153+E155)</f>
        <v>203576.2</v>
      </c>
      <c r="F146" s="121">
        <f>SUM(F147+F149+F151+F153+F155)</f>
        <v>425000</v>
      </c>
      <c r="G146" s="121">
        <f>SUM(G147+G149+G151+G153+G155)</f>
        <v>222929.99</v>
      </c>
      <c r="H146" s="121">
        <f t="shared" ref="H146:H156" si="55">IF(G146&gt;0,G146/E146*100,0)</f>
        <v>109.50690208383887</v>
      </c>
      <c r="I146" s="210">
        <f t="shared" ref="I146:I156" si="56">IF(G146&gt;0,G146/F146*100,0)</f>
        <v>52.454115294117642</v>
      </c>
    </row>
    <row r="147" spans="1:9" s="10" customFormat="1" x14ac:dyDescent="0.25">
      <c r="A147" s="1"/>
      <c r="B147" s="1">
        <v>1</v>
      </c>
      <c r="C147" s="11"/>
      <c r="D147" s="11" t="s">
        <v>7</v>
      </c>
      <c r="E147" s="142">
        <f>SUM(E148)</f>
        <v>154481.82</v>
      </c>
      <c r="F147" s="142">
        <f>SUM(F148)</f>
        <v>234500</v>
      </c>
      <c r="G147" s="142">
        <f>SUM(G148)</f>
        <v>136306.44999999998</v>
      </c>
      <c r="H147" s="129">
        <f t="shared" si="55"/>
        <v>88.234622041609796</v>
      </c>
      <c r="I147" s="129">
        <f t="shared" si="56"/>
        <v>58.126417910447756</v>
      </c>
    </row>
    <row r="148" spans="1:9" x14ac:dyDescent="0.25">
      <c r="A148" s="2"/>
      <c r="B148" s="2"/>
      <c r="C148" s="143">
        <v>11</v>
      </c>
      <c r="D148" s="143" t="s">
        <v>7</v>
      </c>
      <c r="E148" s="144">
        <f>E74+E110+E115+E126</f>
        <v>154481.82</v>
      </c>
      <c r="F148" s="144">
        <f>F74+F110+F115+F126</f>
        <v>234500</v>
      </c>
      <c r="G148" s="144">
        <f>G74+G110+G115+G126</f>
        <v>136306.44999999998</v>
      </c>
      <c r="H148" s="192">
        <f t="shared" si="55"/>
        <v>88.234622041609796</v>
      </c>
      <c r="I148" s="192">
        <f t="shared" si="56"/>
        <v>58.126417910447756</v>
      </c>
    </row>
    <row r="149" spans="1:9" s="10" customFormat="1" x14ac:dyDescent="0.25">
      <c r="A149" s="1"/>
      <c r="B149" s="1">
        <v>4</v>
      </c>
      <c r="C149" s="11"/>
      <c r="D149" s="11" t="s">
        <v>126</v>
      </c>
      <c r="E149" s="142">
        <f>SUM(E150)</f>
        <v>47094.38</v>
      </c>
      <c r="F149" s="142">
        <f>SUM(F150)</f>
        <v>95000</v>
      </c>
      <c r="G149" s="142">
        <f>SUM(G150)</f>
        <v>53823.539999999994</v>
      </c>
      <c r="H149" s="129">
        <f t="shared" si="55"/>
        <v>114.28866883904195</v>
      </c>
      <c r="I149" s="129">
        <f t="shared" si="56"/>
        <v>56.656357894736828</v>
      </c>
    </row>
    <row r="150" spans="1:9" x14ac:dyDescent="0.25">
      <c r="A150" s="2"/>
      <c r="B150" s="2"/>
      <c r="C150" s="143">
        <v>43</v>
      </c>
      <c r="D150" s="143" t="s">
        <v>25</v>
      </c>
      <c r="E150" s="144">
        <f>E75+E111+E116+E127</f>
        <v>47094.38</v>
      </c>
      <c r="F150" s="144">
        <f>F75+F111+F116+F127</f>
        <v>95000</v>
      </c>
      <c r="G150" s="144">
        <f>G75+G111+G116+G127</f>
        <v>53823.539999999994</v>
      </c>
      <c r="H150" s="192">
        <f t="shared" si="55"/>
        <v>114.28866883904195</v>
      </c>
      <c r="I150" s="192">
        <f t="shared" si="56"/>
        <v>56.656357894736828</v>
      </c>
    </row>
    <row r="151" spans="1:9" s="10" customFormat="1" x14ac:dyDescent="0.25">
      <c r="A151" s="1"/>
      <c r="B151" s="1">
        <v>5</v>
      </c>
      <c r="C151" s="11"/>
      <c r="D151" s="11" t="s">
        <v>127</v>
      </c>
      <c r="E151" s="142">
        <f>SUM(E152)</f>
        <v>2000</v>
      </c>
      <c r="F151" s="142">
        <f>SUM(F152)</f>
        <v>95000</v>
      </c>
      <c r="G151" s="142">
        <f>SUM(G152)</f>
        <v>32800</v>
      </c>
      <c r="H151" s="129">
        <f t="shared" si="55"/>
        <v>1639.9999999999998</v>
      </c>
      <c r="I151" s="129">
        <f t="shared" si="56"/>
        <v>34.526315789473685</v>
      </c>
    </row>
    <row r="152" spans="1:9" x14ac:dyDescent="0.25">
      <c r="A152" s="2"/>
      <c r="B152" s="2"/>
      <c r="C152" s="143">
        <v>52</v>
      </c>
      <c r="D152" s="143" t="s">
        <v>24</v>
      </c>
      <c r="E152" s="144">
        <f>E76+E112+E128</f>
        <v>2000</v>
      </c>
      <c r="F152" s="144">
        <f>F76+F112+F128</f>
        <v>95000</v>
      </c>
      <c r="G152" s="144">
        <f>G76+G112+G128</f>
        <v>32800</v>
      </c>
      <c r="H152" s="192">
        <f t="shared" si="55"/>
        <v>1639.9999999999998</v>
      </c>
      <c r="I152" s="192">
        <f t="shared" si="56"/>
        <v>34.526315789473685</v>
      </c>
    </row>
    <row r="153" spans="1:9" s="10" customFormat="1" x14ac:dyDescent="0.25">
      <c r="A153" s="1"/>
      <c r="B153" s="1">
        <v>6</v>
      </c>
      <c r="C153" s="11"/>
      <c r="D153" s="11" t="s">
        <v>29</v>
      </c>
      <c r="E153" s="142">
        <f>SUM(E154)</f>
        <v>0</v>
      </c>
      <c r="F153" s="142">
        <f>SUM(F154)</f>
        <v>500</v>
      </c>
      <c r="G153" s="142">
        <f>SUM(G154)</f>
        <v>0</v>
      </c>
      <c r="H153" s="129">
        <f t="shared" si="55"/>
        <v>0</v>
      </c>
      <c r="I153" s="129">
        <f t="shared" si="56"/>
        <v>0</v>
      </c>
    </row>
    <row r="154" spans="1:9" x14ac:dyDescent="0.25">
      <c r="A154" s="2"/>
      <c r="B154" s="2"/>
      <c r="C154" s="143">
        <v>61</v>
      </c>
      <c r="D154" s="143" t="s">
        <v>29</v>
      </c>
      <c r="E154" s="144">
        <f>E129</f>
        <v>0</v>
      </c>
      <c r="F154" s="144">
        <f>F129</f>
        <v>500</v>
      </c>
      <c r="G154" s="144">
        <f>G129</f>
        <v>0</v>
      </c>
      <c r="H154" s="192">
        <f t="shared" si="55"/>
        <v>0</v>
      </c>
      <c r="I154" s="192">
        <f t="shared" si="56"/>
        <v>0</v>
      </c>
    </row>
    <row r="155" spans="1:9" s="10" customFormat="1" x14ac:dyDescent="0.25">
      <c r="A155" s="1"/>
      <c r="B155" s="1">
        <v>7</v>
      </c>
      <c r="C155" s="11"/>
      <c r="D155" s="11" t="s">
        <v>128</v>
      </c>
      <c r="E155" s="142">
        <f>SUM(E156)</f>
        <v>0</v>
      </c>
      <c r="F155" s="142">
        <f>SUM(F156)</f>
        <v>0</v>
      </c>
      <c r="G155" s="142">
        <f>SUM(G156)</f>
        <v>0</v>
      </c>
      <c r="H155" s="129">
        <f t="shared" si="55"/>
        <v>0</v>
      </c>
      <c r="I155" s="129">
        <f t="shared" si="56"/>
        <v>0</v>
      </c>
    </row>
    <row r="156" spans="1:9" x14ac:dyDescent="0.25">
      <c r="A156" s="2"/>
      <c r="B156" s="2"/>
      <c r="C156" s="143">
        <v>71</v>
      </c>
      <c r="D156" s="145" t="s">
        <v>95</v>
      </c>
      <c r="E156" s="144">
        <f>E77</f>
        <v>0</v>
      </c>
      <c r="F156" s="144">
        <f>F77</f>
        <v>0</v>
      </c>
      <c r="G156" s="144">
        <f>G77</f>
        <v>0</v>
      </c>
      <c r="H156" s="192">
        <f t="shared" si="55"/>
        <v>0</v>
      </c>
      <c r="I156" s="192">
        <f t="shared" si="56"/>
        <v>0</v>
      </c>
    </row>
    <row r="157" spans="1:9" x14ac:dyDescent="0.25">
      <c r="A157" s="24"/>
      <c r="B157" s="24"/>
      <c r="C157" s="25"/>
      <c r="D157" s="25"/>
      <c r="E157" s="9"/>
      <c r="F157" s="9"/>
      <c r="G157" s="9"/>
      <c r="H157" s="9"/>
      <c r="I157" s="9"/>
    </row>
    <row r="158" spans="1:9" s="19" customFormat="1" x14ac:dyDescent="0.2">
      <c r="D158" s="284" t="s">
        <v>10</v>
      </c>
      <c r="E158" s="284"/>
      <c r="F158" s="284"/>
      <c r="G158" s="284"/>
      <c r="H158" s="284"/>
      <c r="I158" s="284"/>
    </row>
    <row r="159" spans="1:9" s="21" customFormat="1" ht="26.25" thickBot="1" x14ac:dyDescent="0.3">
      <c r="D159" s="124" t="s">
        <v>118</v>
      </c>
      <c r="E159" s="163" t="s">
        <v>160</v>
      </c>
      <c r="F159" s="163" t="s">
        <v>156</v>
      </c>
      <c r="G159" s="163" t="s">
        <v>157</v>
      </c>
      <c r="H159" s="163" t="s">
        <v>158</v>
      </c>
      <c r="I159" s="163" t="s">
        <v>159</v>
      </c>
    </row>
    <row r="160" spans="1:9" x14ac:dyDescent="0.25">
      <c r="D160" s="123" t="s">
        <v>11</v>
      </c>
      <c r="E160" s="31">
        <f t="shared" ref="E160:G162" si="57">SUM(E161)</f>
        <v>203576.2</v>
      </c>
      <c r="F160" s="31">
        <f t="shared" si="57"/>
        <v>425000</v>
      </c>
      <c r="G160" s="31">
        <f t="shared" si="57"/>
        <v>223792.05999999997</v>
      </c>
      <c r="H160" s="121">
        <f>IF(G160&gt;0,G160/E160*100,0)</f>
        <v>109.93036514091527</v>
      </c>
      <c r="I160" s="121">
        <f>IF(G160&gt;0,G160/F160*100,0)</f>
        <v>52.656955294117637</v>
      </c>
    </row>
    <row r="161" spans="1:9" x14ac:dyDescent="0.25">
      <c r="D161" s="1" t="s">
        <v>30</v>
      </c>
      <c r="E161" s="14">
        <f t="shared" si="57"/>
        <v>203576.2</v>
      </c>
      <c r="F161" s="14">
        <f t="shared" si="57"/>
        <v>425000</v>
      </c>
      <c r="G161" s="14">
        <f t="shared" si="57"/>
        <v>223792.05999999997</v>
      </c>
      <c r="H161" s="129">
        <f>IF(G161&gt;0,G161/E161*100,0)</f>
        <v>109.93036514091527</v>
      </c>
      <c r="I161" s="129">
        <f>IF(G161&gt;0,G161/F161*100,0)</f>
        <v>52.656955294117637</v>
      </c>
    </row>
    <row r="162" spans="1:9" x14ac:dyDescent="0.25">
      <c r="D162" s="4" t="s">
        <v>31</v>
      </c>
      <c r="E162" s="13">
        <f t="shared" si="57"/>
        <v>203576.2</v>
      </c>
      <c r="F162" s="13">
        <f t="shared" si="57"/>
        <v>425000</v>
      </c>
      <c r="G162" s="13">
        <f t="shared" si="57"/>
        <v>223792.05999999997</v>
      </c>
      <c r="H162" s="192">
        <f>IF(G162&gt;0,G162/E162*100,0)</f>
        <v>109.93036514091527</v>
      </c>
      <c r="I162" s="192">
        <f>IF(G162&gt;0,G162/F162*100,0)</f>
        <v>52.656955294117637</v>
      </c>
    </row>
    <row r="163" spans="1:9" x14ac:dyDescent="0.25">
      <c r="D163" s="3" t="s">
        <v>32</v>
      </c>
      <c r="E163" s="13">
        <f>SUM(E15)</f>
        <v>203576.2</v>
      </c>
      <c r="F163" s="13">
        <f>SUM(F15)</f>
        <v>425000</v>
      </c>
      <c r="G163" s="13">
        <f>SUM(G15)</f>
        <v>223792.05999999997</v>
      </c>
      <c r="H163" s="192">
        <f>IF(G163&gt;0,G163/E163*100,0)</f>
        <v>109.93036514091527</v>
      </c>
      <c r="I163" s="192">
        <f>IF(G163&gt;0,G163/F163*100,0)</f>
        <v>52.656955294117637</v>
      </c>
    </row>
    <row r="164" spans="1:9" x14ac:dyDescent="0.25">
      <c r="D164" s="8"/>
      <c r="E164" s="9"/>
      <c r="F164" s="9"/>
      <c r="G164" s="9"/>
      <c r="H164" s="9"/>
      <c r="I164" s="9"/>
    </row>
    <row r="165" spans="1:9" ht="15.75" customHeight="1" x14ac:dyDescent="0.25">
      <c r="A165" s="243" t="s">
        <v>145</v>
      </c>
      <c r="B165" s="243"/>
      <c r="C165" s="243"/>
      <c r="D165" s="243"/>
      <c r="E165" s="243"/>
      <c r="F165" s="243"/>
      <c r="G165" s="243"/>
      <c r="H165" s="243"/>
      <c r="I165" s="243"/>
    </row>
    <row r="166" spans="1:9" s="21" customFormat="1" ht="25.5" x14ac:dyDescent="0.25">
      <c r="A166" s="163" t="s">
        <v>4</v>
      </c>
      <c r="B166" s="168" t="s">
        <v>5</v>
      </c>
      <c r="C166" s="168" t="s">
        <v>6</v>
      </c>
      <c r="D166" s="168" t="s">
        <v>27</v>
      </c>
      <c r="E166" s="163" t="s">
        <v>160</v>
      </c>
      <c r="F166" s="163" t="s">
        <v>156</v>
      </c>
      <c r="G166" s="163" t="s">
        <v>157</v>
      </c>
      <c r="H166" s="163" t="s">
        <v>158</v>
      </c>
      <c r="I166" s="163" t="s">
        <v>159</v>
      </c>
    </row>
    <row r="167" spans="1:9" ht="15.75" thickBot="1" x14ac:dyDescent="0.3">
      <c r="A167" s="131"/>
      <c r="B167" s="132"/>
      <c r="C167" s="169"/>
      <c r="D167" s="169">
        <v>1</v>
      </c>
      <c r="E167" s="172">
        <v>2</v>
      </c>
      <c r="F167" s="172">
        <v>4</v>
      </c>
      <c r="G167" s="172">
        <v>5</v>
      </c>
      <c r="H167" s="172">
        <v>6</v>
      </c>
      <c r="I167" s="172">
        <v>7</v>
      </c>
    </row>
    <row r="168" spans="1:9" x14ac:dyDescent="0.25">
      <c r="A168" s="123">
        <v>8</v>
      </c>
      <c r="B168" s="123"/>
      <c r="C168" s="123"/>
      <c r="D168" s="123" t="s">
        <v>12</v>
      </c>
      <c r="E168" s="31">
        <f t="shared" ref="E168:I169" si="58">SUM(E169)</f>
        <v>0</v>
      </c>
      <c r="F168" s="31">
        <f t="shared" si="58"/>
        <v>0</v>
      </c>
      <c r="G168" s="31">
        <f t="shared" si="58"/>
        <v>0</v>
      </c>
      <c r="H168" s="31">
        <f t="shared" si="58"/>
        <v>0</v>
      </c>
      <c r="I168" s="31">
        <f t="shared" si="58"/>
        <v>0</v>
      </c>
    </row>
    <row r="169" spans="1:9" x14ac:dyDescent="0.25">
      <c r="A169" s="1"/>
      <c r="B169" s="2">
        <v>84</v>
      </c>
      <c r="C169" s="2"/>
      <c r="D169" s="2" t="s">
        <v>17</v>
      </c>
      <c r="E169" s="13">
        <f t="shared" si="58"/>
        <v>0</v>
      </c>
      <c r="F169" s="13">
        <f t="shared" si="58"/>
        <v>0</v>
      </c>
      <c r="G169" s="13">
        <f t="shared" si="58"/>
        <v>0</v>
      </c>
      <c r="H169" s="13">
        <f t="shared" si="58"/>
        <v>0</v>
      </c>
      <c r="I169" s="13">
        <f t="shared" si="58"/>
        <v>0</v>
      </c>
    </row>
    <row r="170" spans="1:9" s="101" customFormat="1" x14ac:dyDescent="0.25">
      <c r="A170" s="97"/>
      <c r="B170" s="97"/>
      <c r="C170" s="92">
        <v>81</v>
      </c>
      <c r="D170" s="95" t="s">
        <v>18</v>
      </c>
      <c r="E170" s="106">
        <v>0</v>
      </c>
      <c r="F170" s="106">
        <v>0</v>
      </c>
      <c r="G170" s="106">
        <v>0</v>
      </c>
      <c r="H170" s="106">
        <v>0</v>
      </c>
      <c r="I170" s="106">
        <v>0</v>
      </c>
    </row>
    <row r="171" spans="1:9" x14ac:dyDescent="0.25">
      <c r="A171" s="22">
        <v>5</v>
      </c>
      <c r="B171" s="22"/>
      <c r="C171" s="22"/>
      <c r="D171" s="23" t="s">
        <v>13</v>
      </c>
      <c r="E171" s="15">
        <f t="shared" ref="E171:I172" si="59">SUM(E172)</f>
        <v>0</v>
      </c>
      <c r="F171" s="15">
        <f t="shared" si="59"/>
        <v>0</v>
      </c>
      <c r="G171" s="15">
        <f t="shared" si="59"/>
        <v>0</v>
      </c>
      <c r="H171" s="15">
        <f t="shared" si="59"/>
        <v>0</v>
      </c>
      <c r="I171" s="15">
        <f t="shared" si="59"/>
        <v>0</v>
      </c>
    </row>
    <row r="172" spans="1:9" x14ac:dyDescent="0.25">
      <c r="A172" s="2"/>
      <c r="B172" s="2">
        <v>54</v>
      </c>
      <c r="C172" s="2"/>
      <c r="D172" s="6" t="s">
        <v>19</v>
      </c>
      <c r="E172" s="13">
        <f t="shared" si="59"/>
        <v>0</v>
      </c>
      <c r="F172" s="13">
        <f t="shared" si="59"/>
        <v>0</v>
      </c>
      <c r="G172" s="13">
        <f t="shared" si="59"/>
        <v>0</v>
      </c>
      <c r="H172" s="13">
        <f t="shared" si="59"/>
        <v>0</v>
      </c>
      <c r="I172" s="13">
        <f t="shared" si="59"/>
        <v>0</v>
      </c>
    </row>
    <row r="173" spans="1:9" s="101" customFormat="1" x14ac:dyDescent="0.25">
      <c r="A173" s="102"/>
      <c r="B173" s="102"/>
      <c r="C173" s="92">
        <v>11</v>
      </c>
      <c r="D173" s="92" t="s">
        <v>7</v>
      </c>
      <c r="E173" s="106">
        <v>0</v>
      </c>
      <c r="F173" s="106">
        <v>0</v>
      </c>
      <c r="G173" s="106">
        <v>0</v>
      </c>
      <c r="H173" s="106">
        <v>0</v>
      </c>
      <c r="I173" s="106">
        <v>0</v>
      </c>
    </row>
    <row r="175" spans="1:9" ht="15.75" customHeight="1" x14ac:dyDescent="0.25">
      <c r="A175" s="243" t="s">
        <v>146</v>
      </c>
      <c r="B175" s="243"/>
      <c r="C175" s="243"/>
      <c r="D175" s="243"/>
      <c r="E175" s="243"/>
      <c r="F175" s="243"/>
      <c r="G175" s="243"/>
      <c r="H175" s="243"/>
      <c r="I175" s="243"/>
    </row>
    <row r="176" spans="1:9" ht="25.5" x14ac:dyDescent="0.25">
      <c r="A176" s="232" t="s">
        <v>147</v>
      </c>
      <c r="B176" s="233"/>
      <c r="C176" s="233"/>
      <c r="D176" s="234"/>
      <c r="E176" s="163" t="s">
        <v>160</v>
      </c>
      <c r="F176" s="163" t="s">
        <v>156</v>
      </c>
      <c r="G176" s="163" t="s">
        <v>157</v>
      </c>
      <c r="H176" s="163" t="s">
        <v>158</v>
      </c>
      <c r="I176" s="163" t="s">
        <v>159</v>
      </c>
    </row>
    <row r="177" spans="1:9" ht="15.75" thickBot="1" x14ac:dyDescent="0.3">
      <c r="A177" s="131"/>
      <c r="B177" s="244">
        <v>1</v>
      </c>
      <c r="C177" s="244"/>
      <c r="D177" s="245"/>
      <c r="E177" s="172">
        <v>2</v>
      </c>
      <c r="F177" s="172">
        <v>4</v>
      </c>
      <c r="G177" s="172">
        <v>5</v>
      </c>
      <c r="H177" s="172">
        <v>6</v>
      </c>
      <c r="I177" s="172">
        <v>7</v>
      </c>
    </row>
    <row r="178" spans="1:9" s="177" customFormat="1" x14ac:dyDescent="0.25">
      <c r="A178" s="246" t="s">
        <v>150</v>
      </c>
      <c r="B178" s="246"/>
      <c r="C178" s="246"/>
      <c r="D178" s="247"/>
      <c r="E178" s="181">
        <v>0</v>
      </c>
      <c r="F178" s="181">
        <v>0</v>
      </c>
      <c r="G178" s="181">
        <v>0</v>
      </c>
      <c r="H178" s="181">
        <v>0</v>
      </c>
      <c r="I178" s="181">
        <v>0</v>
      </c>
    </row>
    <row r="179" spans="1:9" s="19" customFormat="1" ht="12.75" x14ac:dyDescent="0.2">
      <c r="A179" s="178">
        <v>8</v>
      </c>
      <c r="B179" s="178"/>
      <c r="C179" s="178"/>
      <c r="D179" s="178" t="s">
        <v>148</v>
      </c>
      <c r="E179" s="179">
        <v>0</v>
      </c>
      <c r="F179" s="179">
        <v>0</v>
      </c>
      <c r="G179" s="179">
        <v>0</v>
      </c>
      <c r="H179" s="179">
        <v>0</v>
      </c>
      <c r="I179" s="129">
        <v>0</v>
      </c>
    </row>
    <row r="180" spans="1:9" x14ac:dyDescent="0.25">
      <c r="A180" s="97"/>
      <c r="B180" s="97"/>
      <c r="C180" s="92">
        <v>81</v>
      </c>
      <c r="D180" s="95" t="s">
        <v>18</v>
      </c>
      <c r="E180" s="106">
        <v>0</v>
      </c>
      <c r="F180" s="106">
        <v>0</v>
      </c>
      <c r="G180" s="106">
        <v>0</v>
      </c>
      <c r="H180" s="106">
        <v>0</v>
      </c>
      <c r="I180" s="130">
        <f>IF(H180&gt;0,H180/E180*100,0)</f>
        <v>0</v>
      </c>
    </row>
    <row r="181" spans="1:9" s="176" customFormat="1" x14ac:dyDescent="0.25">
      <c r="A181" s="248" t="s">
        <v>149</v>
      </c>
      <c r="B181" s="249"/>
      <c r="C181" s="249"/>
      <c r="D181" s="250"/>
      <c r="E181" s="182">
        <v>0</v>
      </c>
      <c r="F181" s="182">
        <v>0</v>
      </c>
      <c r="G181" s="182">
        <v>0</v>
      </c>
      <c r="H181" s="182">
        <v>0</v>
      </c>
      <c r="I181" s="183">
        <v>0</v>
      </c>
    </row>
    <row r="182" spans="1:9" s="19" customFormat="1" ht="12.75" x14ac:dyDescent="0.2">
      <c r="A182" s="180">
        <v>1</v>
      </c>
      <c r="B182" s="180"/>
      <c r="C182" s="180"/>
      <c r="D182" s="5" t="s">
        <v>7</v>
      </c>
      <c r="E182" s="14">
        <v>0</v>
      </c>
      <c r="F182" s="14">
        <v>0</v>
      </c>
      <c r="G182" s="14">
        <v>0</v>
      </c>
      <c r="H182" s="14">
        <v>0</v>
      </c>
      <c r="I182" s="129">
        <v>0</v>
      </c>
    </row>
    <row r="183" spans="1:9" x14ac:dyDescent="0.25">
      <c r="A183" s="102"/>
      <c r="B183" s="102"/>
      <c r="C183" s="92">
        <v>11</v>
      </c>
      <c r="D183" s="92" t="s">
        <v>7</v>
      </c>
      <c r="E183" s="106">
        <v>0</v>
      </c>
      <c r="F183" s="106">
        <v>0</v>
      </c>
      <c r="G183" s="106">
        <v>0</v>
      </c>
      <c r="H183" s="106">
        <v>0</v>
      </c>
      <c r="I183" s="130">
        <f>IF(H183&gt;0,H183/E183*100,0)</f>
        <v>0</v>
      </c>
    </row>
    <row r="184" spans="1:9" s="21" customFormat="1" ht="15.75" customHeight="1" x14ac:dyDescent="0.25">
      <c r="A184" s="173"/>
      <c r="B184" s="173"/>
      <c r="C184" s="174"/>
      <c r="D184" s="174"/>
      <c r="E184" s="175"/>
      <c r="F184" s="175"/>
      <c r="G184" s="175"/>
      <c r="H184" s="175"/>
      <c r="I184" s="175"/>
    </row>
    <row r="185" spans="1:9" ht="24" customHeight="1" x14ac:dyDescent="0.25">
      <c r="A185" s="278" t="s">
        <v>14</v>
      </c>
      <c r="B185" s="279"/>
      <c r="C185" s="279"/>
      <c r="D185" s="279"/>
      <c r="E185" s="279"/>
      <c r="F185" s="279"/>
      <c r="G185" s="279"/>
      <c r="H185" s="279"/>
      <c r="I185" s="279"/>
    </row>
    <row r="186" spans="1:9" s="21" customFormat="1" ht="16.5" customHeight="1" x14ac:dyDescent="0.25">
      <c r="A186" s="281" t="s">
        <v>163</v>
      </c>
      <c r="B186" s="281"/>
      <c r="C186" s="281"/>
      <c r="D186" s="281"/>
      <c r="E186" s="281"/>
      <c r="F186" s="281"/>
      <c r="G186" s="281"/>
      <c r="H186" s="281"/>
      <c r="I186" s="281"/>
    </row>
    <row r="187" spans="1:9" ht="2.25" customHeight="1" x14ac:dyDescent="0.25">
      <c r="A187" s="280" t="s">
        <v>164</v>
      </c>
      <c r="B187" s="281"/>
      <c r="C187" s="281"/>
      <c r="D187" s="281"/>
      <c r="E187" s="281"/>
      <c r="F187" s="281"/>
      <c r="G187" s="281"/>
      <c r="H187" s="281"/>
      <c r="I187" s="281"/>
    </row>
    <row r="188" spans="1:9" s="86" customFormat="1" ht="15.75" x14ac:dyDescent="0.25">
      <c r="A188" s="281"/>
      <c r="B188" s="281"/>
      <c r="C188" s="281"/>
      <c r="D188" s="281"/>
      <c r="E188" s="281"/>
      <c r="F188" s="281"/>
      <c r="G188" s="281"/>
      <c r="H188" s="281"/>
      <c r="I188" s="281"/>
    </row>
    <row r="189" spans="1:9" x14ac:dyDescent="0.25">
      <c r="A189" s="281"/>
      <c r="B189" s="281"/>
      <c r="C189" s="281"/>
      <c r="D189" s="281"/>
      <c r="E189" s="281"/>
      <c r="F189" s="281"/>
      <c r="G189" s="281"/>
      <c r="H189" s="281"/>
      <c r="I189" s="281"/>
    </row>
    <row r="190" spans="1:9" s="109" customFormat="1" ht="15.75" x14ac:dyDescent="0.25">
      <c r="A190" s="243" t="s">
        <v>131</v>
      </c>
      <c r="B190" s="243"/>
      <c r="C190" s="243"/>
      <c r="D190" s="243"/>
      <c r="E190" s="243"/>
      <c r="F190" s="243"/>
      <c r="G190" s="243"/>
      <c r="H190" s="243"/>
      <c r="I190" s="243"/>
    </row>
    <row r="191" spans="1:9" s="10" customFormat="1" ht="25.5" x14ac:dyDescent="0.25">
      <c r="A191" s="232" t="s">
        <v>117</v>
      </c>
      <c r="B191" s="233"/>
      <c r="C191" s="233"/>
      <c r="D191" s="234"/>
      <c r="E191" s="163" t="s">
        <v>160</v>
      </c>
      <c r="F191" s="163" t="s">
        <v>156</v>
      </c>
      <c r="G191" s="163" t="s">
        <v>157</v>
      </c>
      <c r="H191" s="163" t="s">
        <v>158</v>
      </c>
      <c r="I191" s="163" t="s">
        <v>159</v>
      </c>
    </row>
    <row r="192" spans="1:9" s="47" customFormat="1" ht="15.75" thickBot="1" x14ac:dyDescent="0.3">
      <c r="A192" s="170"/>
      <c r="B192" s="135"/>
      <c r="C192" s="136"/>
      <c r="D192" s="171">
        <v>1</v>
      </c>
      <c r="E192" s="172">
        <v>2</v>
      </c>
      <c r="F192" s="172">
        <v>4</v>
      </c>
      <c r="G192" s="172">
        <v>5</v>
      </c>
      <c r="H192" s="172">
        <v>6</v>
      </c>
      <c r="I192" s="172">
        <v>7</v>
      </c>
    </row>
    <row r="193" spans="1:9" s="10" customFormat="1" ht="15.75" x14ac:dyDescent="0.25">
      <c r="A193" s="226" t="s">
        <v>57</v>
      </c>
      <c r="B193" s="227"/>
      <c r="C193" s="228"/>
      <c r="D193" s="133" t="s">
        <v>104</v>
      </c>
      <c r="E193" s="134">
        <f>SUM(E194+E302+E340)</f>
        <v>203576.2</v>
      </c>
      <c r="F193" s="134">
        <f>SUM(F194+F302+F340)</f>
        <v>425000</v>
      </c>
      <c r="G193" s="134">
        <f>SUM(G194+G302+G340)</f>
        <v>222929.99</v>
      </c>
      <c r="H193" s="195">
        <f t="shared" ref="H193:H204" si="60">IF(G193&gt;0,G193/E193*100,0)</f>
        <v>109.50690208383887</v>
      </c>
      <c r="I193" s="195">
        <f t="shared" ref="I193:I203" si="61">IF(G193&gt;0,G193/F193*100,0)</f>
        <v>52.454115294117642</v>
      </c>
    </row>
    <row r="194" spans="1:9" ht="15.75" thickBot="1" x14ac:dyDescent="0.3">
      <c r="A194" s="229" t="s">
        <v>99</v>
      </c>
      <c r="B194" s="230"/>
      <c r="C194" s="231"/>
      <c r="D194" s="80" t="s">
        <v>56</v>
      </c>
      <c r="E194" s="81">
        <f>SUM(E195+E239+E283)</f>
        <v>201200.7</v>
      </c>
      <c r="F194" s="81">
        <f>SUM(F195+F239+F283+F296+F312+F321)</f>
        <v>421000</v>
      </c>
      <c r="G194" s="81">
        <f>SUM(G195+G239+G283+G296+G312+G321)</f>
        <v>222315.62</v>
      </c>
      <c r="H194" s="198">
        <f t="shared" si="60"/>
        <v>110.4944565302208</v>
      </c>
      <c r="I194" s="198">
        <f t="shared" si="61"/>
        <v>52.806560570071262</v>
      </c>
    </row>
    <row r="195" spans="1:9" s="10" customFormat="1" x14ac:dyDescent="0.25">
      <c r="A195" s="220" t="s">
        <v>77</v>
      </c>
      <c r="B195" s="221"/>
      <c r="C195" s="222"/>
      <c r="D195" s="107" t="s">
        <v>7</v>
      </c>
      <c r="E195" s="111">
        <f t="shared" ref="E195:G195" si="62">SUM(E196)</f>
        <v>152106.32</v>
      </c>
      <c r="F195" s="111">
        <f t="shared" si="62"/>
        <v>231000</v>
      </c>
      <c r="G195" s="111">
        <f t="shared" si="62"/>
        <v>135692.07999999999</v>
      </c>
      <c r="H195" s="194">
        <f t="shared" si="60"/>
        <v>89.208706120823905</v>
      </c>
      <c r="I195" s="194">
        <f t="shared" si="61"/>
        <v>58.741160173160168</v>
      </c>
    </row>
    <row r="196" spans="1:9" x14ac:dyDescent="0.25">
      <c r="A196" s="223">
        <v>3</v>
      </c>
      <c r="B196" s="224"/>
      <c r="C196" s="225"/>
      <c r="D196" s="42" t="s">
        <v>8</v>
      </c>
      <c r="E196" s="15">
        <f>SUM(E197+E204+E236)</f>
        <v>152106.32</v>
      </c>
      <c r="F196" s="15">
        <f>SUM(F197+F204+F236)</f>
        <v>231000</v>
      </c>
      <c r="G196" s="15">
        <f>SUM(G197+G204+G236)</f>
        <v>135692.07999999999</v>
      </c>
      <c r="H196" s="121">
        <f t="shared" si="60"/>
        <v>89.208706120823905</v>
      </c>
      <c r="I196" s="121">
        <f t="shared" si="61"/>
        <v>58.741160173160168</v>
      </c>
    </row>
    <row r="197" spans="1:9" s="10" customFormat="1" x14ac:dyDescent="0.25">
      <c r="A197" s="43">
        <v>31</v>
      </c>
      <c r="B197" s="44"/>
      <c r="C197" s="45"/>
      <c r="D197" s="46" t="s">
        <v>9</v>
      </c>
      <c r="E197" s="50">
        <f t="shared" ref="E197" si="63">SUM(E198+E200+E202)</f>
        <v>151699.86000000002</v>
      </c>
      <c r="F197" s="50">
        <f t="shared" ref="F197" si="64">SUM(F198+F200+F202)</f>
        <v>230000</v>
      </c>
      <c r="G197" s="50">
        <f t="shared" ref="G197" si="65">SUM(G198+G200+G202)</f>
        <v>135204.10999999999</v>
      </c>
      <c r="H197" s="191">
        <f t="shared" si="60"/>
        <v>89.126061157867895</v>
      </c>
      <c r="I197" s="191">
        <f t="shared" si="61"/>
        <v>58.784395652173906</v>
      </c>
    </row>
    <row r="198" spans="1:9" x14ac:dyDescent="0.25">
      <c r="A198" s="32"/>
      <c r="B198" s="33">
        <v>311</v>
      </c>
      <c r="C198" s="34"/>
      <c r="D198" s="18" t="s">
        <v>36</v>
      </c>
      <c r="E198" s="14">
        <f t="shared" ref="E198:G198" si="66">SUM(E199)</f>
        <v>134214.41</v>
      </c>
      <c r="F198" s="14">
        <f t="shared" si="66"/>
        <v>190000</v>
      </c>
      <c r="G198" s="14">
        <f t="shared" si="66"/>
        <v>111669.51</v>
      </c>
      <c r="H198" s="129">
        <f t="shared" si="60"/>
        <v>83.202325294280982</v>
      </c>
      <c r="I198" s="129">
        <f t="shared" si="61"/>
        <v>58.773426315789465</v>
      </c>
    </row>
    <row r="199" spans="1:9" s="47" customFormat="1" x14ac:dyDescent="0.25">
      <c r="A199" s="16"/>
      <c r="B199" s="17"/>
      <c r="C199" s="51">
        <v>3111</v>
      </c>
      <c r="D199" s="52" t="s">
        <v>38</v>
      </c>
      <c r="E199" s="54">
        <v>134214.41</v>
      </c>
      <c r="F199" s="54">
        <v>190000</v>
      </c>
      <c r="G199" s="54">
        <v>111669.51</v>
      </c>
      <c r="H199" s="197">
        <f t="shared" si="60"/>
        <v>83.202325294280982</v>
      </c>
      <c r="I199" s="197">
        <f t="shared" si="61"/>
        <v>58.773426315789465</v>
      </c>
    </row>
    <row r="200" spans="1:9" s="10" customFormat="1" x14ac:dyDescent="0.25">
      <c r="A200" s="32"/>
      <c r="B200" s="33">
        <v>312</v>
      </c>
      <c r="C200" s="34"/>
      <c r="D200" s="18" t="s">
        <v>37</v>
      </c>
      <c r="E200" s="14">
        <f t="shared" ref="E200:G200" si="67">SUM(E201)</f>
        <v>7485.45</v>
      </c>
      <c r="F200" s="14">
        <f t="shared" si="67"/>
        <v>14000</v>
      </c>
      <c r="G200" s="14">
        <f t="shared" si="67"/>
        <v>7450</v>
      </c>
      <c r="H200" s="129">
        <f t="shared" si="60"/>
        <v>99.526414577613906</v>
      </c>
      <c r="I200" s="121">
        <f t="shared" si="61"/>
        <v>53.214285714285715</v>
      </c>
    </row>
    <row r="201" spans="1:9" hidden="1" x14ac:dyDescent="0.25">
      <c r="A201" s="16"/>
      <c r="B201" s="17"/>
      <c r="C201" s="51">
        <v>3121</v>
      </c>
      <c r="D201" s="52" t="s">
        <v>39</v>
      </c>
      <c r="E201" s="54">
        <v>7485.45</v>
      </c>
      <c r="F201" s="54">
        <v>14000</v>
      </c>
      <c r="G201" s="54">
        <v>7450</v>
      </c>
      <c r="H201" s="197">
        <f t="shared" si="60"/>
        <v>99.526414577613906</v>
      </c>
      <c r="I201" s="197">
        <f t="shared" si="61"/>
        <v>53.214285714285715</v>
      </c>
    </row>
    <row r="202" spans="1:9" ht="13.5" hidden="1" customHeight="1" x14ac:dyDescent="0.25">
      <c r="A202" s="32"/>
      <c r="B202" s="33">
        <v>313</v>
      </c>
      <c r="C202" s="34"/>
      <c r="D202" s="18" t="s">
        <v>40</v>
      </c>
      <c r="E202" s="14">
        <f t="shared" ref="E202:G202" si="68">SUM(E203)</f>
        <v>10000</v>
      </c>
      <c r="F202" s="14">
        <f t="shared" si="68"/>
        <v>26000</v>
      </c>
      <c r="G202" s="14">
        <f t="shared" si="68"/>
        <v>16084.6</v>
      </c>
      <c r="H202" s="129">
        <f t="shared" si="60"/>
        <v>160.846</v>
      </c>
      <c r="I202" s="121">
        <f t="shared" si="61"/>
        <v>61.863846153846161</v>
      </c>
    </row>
    <row r="203" spans="1:9" ht="12" hidden="1" customHeight="1" x14ac:dyDescent="0.25">
      <c r="A203" s="16"/>
      <c r="B203" s="17"/>
      <c r="C203" s="51">
        <v>3132</v>
      </c>
      <c r="D203" s="52" t="s">
        <v>41</v>
      </c>
      <c r="E203" s="54">
        <v>10000</v>
      </c>
      <c r="F203" s="54">
        <v>26000</v>
      </c>
      <c r="G203" s="54">
        <v>16084.6</v>
      </c>
      <c r="H203" s="197">
        <f t="shared" si="60"/>
        <v>160.846</v>
      </c>
      <c r="I203" s="197">
        <f t="shared" si="61"/>
        <v>61.863846153846161</v>
      </c>
    </row>
    <row r="204" spans="1:9" ht="13.5" hidden="1" customHeight="1" x14ac:dyDescent="0.25">
      <c r="A204" s="43">
        <v>32</v>
      </c>
      <c r="B204" s="48"/>
      <c r="C204" s="49"/>
      <c r="D204" s="46" t="s">
        <v>16</v>
      </c>
      <c r="E204" s="50">
        <f>SUM(E205+E210+E217+E227+E229)</f>
        <v>0</v>
      </c>
      <c r="F204" s="50">
        <f>SUM(F205+F210+F217+F227+F229)</f>
        <v>0</v>
      </c>
      <c r="G204" s="50">
        <f>SUM(G205+G210+G217+G227+G229)</f>
        <v>0</v>
      </c>
      <c r="H204" s="191">
        <f t="shared" si="60"/>
        <v>0</v>
      </c>
      <c r="I204" s="191">
        <f>IF(G204&gt;0,G204/#REF!*100,0)</f>
        <v>0</v>
      </c>
    </row>
    <row r="205" spans="1:9" s="10" customFormat="1" hidden="1" x14ac:dyDescent="0.25">
      <c r="A205" s="32"/>
      <c r="B205" s="33">
        <v>321</v>
      </c>
      <c r="C205" s="34"/>
      <c r="D205" s="18" t="s">
        <v>43</v>
      </c>
      <c r="E205" s="14">
        <f t="shared" ref="E205" si="69">SUM(E206:E209)</f>
        <v>0</v>
      </c>
      <c r="F205" s="14">
        <f t="shared" ref="F205" si="70">SUM(F206:F209)</f>
        <v>0</v>
      </c>
      <c r="G205" s="14">
        <f t="shared" ref="G205" si="71">SUM(G206:G209)</f>
        <v>0</v>
      </c>
      <c r="H205" s="14"/>
      <c r="I205" s="14"/>
    </row>
    <row r="206" spans="1:9" hidden="1" x14ac:dyDescent="0.25">
      <c r="A206" s="16"/>
      <c r="B206" s="17"/>
      <c r="C206" s="51">
        <v>3211</v>
      </c>
      <c r="D206" s="52" t="s">
        <v>44</v>
      </c>
      <c r="E206" s="54"/>
      <c r="F206" s="54"/>
      <c r="G206" s="54"/>
      <c r="H206" s="54"/>
      <c r="I206" s="54"/>
    </row>
    <row r="207" spans="1:9" ht="13.5" hidden="1" customHeight="1" x14ac:dyDescent="0.25">
      <c r="A207" s="16"/>
      <c r="B207" s="17"/>
      <c r="C207" s="51">
        <v>3212</v>
      </c>
      <c r="D207" s="52" t="s">
        <v>45</v>
      </c>
      <c r="E207" s="54"/>
      <c r="F207" s="54"/>
      <c r="G207" s="54"/>
      <c r="H207" s="54"/>
      <c r="I207" s="54"/>
    </row>
    <row r="208" spans="1:9" hidden="1" x14ac:dyDescent="0.25">
      <c r="A208" s="16"/>
      <c r="B208" s="17"/>
      <c r="C208" s="51">
        <v>3213</v>
      </c>
      <c r="D208" s="52" t="s">
        <v>46</v>
      </c>
      <c r="E208" s="54"/>
      <c r="F208" s="54"/>
      <c r="G208" s="54"/>
      <c r="H208" s="54"/>
      <c r="I208" s="54"/>
    </row>
    <row r="209" spans="1:9" ht="13.5" hidden="1" customHeight="1" x14ac:dyDescent="0.25">
      <c r="A209" s="16"/>
      <c r="B209" s="17"/>
      <c r="C209" s="51">
        <v>3214</v>
      </c>
      <c r="D209" s="52" t="s">
        <v>47</v>
      </c>
      <c r="E209" s="54"/>
      <c r="F209" s="54"/>
      <c r="G209" s="54"/>
      <c r="H209" s="54"/>
      <c r="I209" s="54"/>
    </row>
    <row r="210" spans="1:9" ht="12.75" hidden="1" customHeight="1" x14ac:dyDescent="0.25">
      <c r="A210" s="32"/>
      <c r="B210" s="33">
        <v>322</v>
      </c>
      <c r="C210" s="34"/>
      <c r="D210" s="18" t="s">
        <v>48</v>
      </c>
      <c r="E210" s="14">
        <f t="shared" ref="E210" si="72">SUM(E211:E216)</f>
        <v>0</v>
      </c>
      <c r="F210" s="14">
        <f t="shared" ref="F210" si="73">SUM(F211:F216)</f>
        <v>0</v>
      </c>
      <c r="G210" s="14">
        <f t="shared" ref="G210" si="74">SUM(G211:G216)</f>
        <v>0</v>
      </c>
      <c r="H210" s="14"/>
      <c r="I210" s="14"/>
    </row>
    <row r="211" spans="1:9" hidden="1" x14ac:dyDescent="0.25">
      <c r="A211" s="16"/>
      <c r="B211" s="17"/>
      <c r="C211" s="51">
        <v>3221</v>
      </c>
      <c r="D211" s="52" t="s">
        <v>49</v>
      </c>
      <c r="E211" s="54"/>
      <c r="F211" s="54"/>
      <c r="G211" s="54"/>
      <c r="H211" s="54"/>
      <c r="I211" s="54"/>
    </row>
    <row r="212" spans="1:9" s="10" customFormat="1" hidden="1" x14ac:dyDescent="0.25">
      <c r="A212" s="16"/>
      <c r="B212" s="17"/>
      <c r="C212" s="51">
        <v>3222</v>
      </c>
      <c r="D212" s="52" t="s">
        <v>50</v>
      </c>
      <c r="E212" s="54"/>
      <c r="F212" s="54"/>
      <c r="G212" s="54"/>
      <c r="H212" s="54"/>
      <c r="I212" s="54"/>
    </row>
    <row r="213" spans="1:9" hidden="1" x14ac:dyDescent="0.25">
      <c r="A213" s="16"/>
      <c r="B213" s="17"/>
      <c r="C213" s="51">
        <v>3223</v>
      </c>
      <c r="D213" s="52" t="s">
        <v>51</v>
      </c>
      <c r="E213" s="54"/>
      <c r="F213" s="54"/>
      <c r="G213" s="54"/>
      <c r="H213" s="54"/>
      <c r="I213" s="54"/>
    </row>
    <row r="214" spans="1:9" hidden="1" x14ac:dyDescent="0.25">
      <c r="A214" s="16"/>
      <c r="B214" s="17"/>
      <c r="C214" s="51">
        <v>3224</v>
      </c>
      <c r="D214" s="52" t="s">
        <v>52</v>
      </c>
      <c r="E214" s="54"/>
      <c r="F214" s="54"/>
      <c r="G214" s="54"/>
      <c r="H214" s="54"/>
      <c r="I214" s="54"/>
    </row>
    <row r="215" spans="1:9" hidden="1" x14ac:dyDescent="0.25">
      <c r="A215" s="16"/>
      <c r="B215" s="17"/>
      <c r="C215" s="51">
        <v>3225</v>
      </c>
      <c r="D215" s="52" t="s">
        <v>53</v>
      </c>
      <c r="E215" s="54"/>
      <c r="F215" s="54"/>
      <c r="G215" s="54"/>
      <c r="H215" s="54"/>
      <c r="I215" s="54"/>
    </row>
    <row r="216" spans="1:9" hidden="1" x14ac:dyDescent="0.25">
      <c r="A216" s="16"/>
      <c r="B216" s="17"/>
      <c r="C216" s="51">
        <v>3227</v>
      </c>
      <c r="D216" s="52" t="s">
        <v>54</v>
      </c>
      <c r="E216" s="54"/>
      <c r="F216" s="54"/>
      <c r="G216" s="54"/>
      <c r="H216" s="54"/>
      <c r="I216" s="54"/>
    </row>
    <row r="217" spans="1:9" hidden="1" x14ac:dyDescent="0.25">
      <c r="A217" s="32"/>
      <c r="B217" s="33">
        <v>323</v>
      </c>
      <c r="C217" s="34"/>
      <c r="D217" s="18" t="s">
        <v>55</v>
      </c>
      <c r="E217" s="14">
        <f>SUM(E218:E226)</f>
        <v>0</v>
      </c>
      <c r="F217" s="14">
        <f>SUM(F218:F226)</f>
        <v>0</v>
      </c>
      <c r="G217" s="14">
        <f>SUM(G218:G226)</f>
        <v>0</v>
      </c>
      <c r="H217" s="129">
        <f>IF(G217&gt;0,G217/E217*100,0)</f>
        <v>0</v>
      </c>
      <c r="I217" s="129">
        <f>IF(G217&gt;0,G217/#REF!*100,0)</f>
        <v>0</v>
      </c>
    </row>
    <row r="218" spans="1:9" hidden="1" x14ac:dyDescent="0.25">
      <c r="A218" s="16"/>
      <c r="B218" s="17"/>
      <c r="C218" s="51">
        <v>3231</v>
      </c>
      <c r="D218" s="52" t="s">
        <v>58</v>
      </c>
      <c r="E218" s="54"/>
      <c r="F218" s="54"/>
      <c r="G218" s="54"/>
      <c r="H218" s="54"/>
      <c r="I218" s="54"/>
    </row>
    <row r="219" spans="1:9" hidden="1" x14ac:dyDescent="0.25">
      <c r="A219" s="16"/>
      <c r="B219" s="17"/>
      <c r="C219" s="51">
        <v>3232</v>
      </c>
      <c r="D219" s="52" t="s">
        <v>59</v>
      </c>
      <c r="E219" s="54"/>
      <c r="F219" s="54"/>
      <c r="G219" s="54"/>
      <c r="H219" s="54"/>
      <c r="I219" s="54"/>
    </row>
    <row r="220" spans="1:9" hidden="1" x14ac:dyDescent="0.25">
      <c r="A220" s="16"/>
      <c r="B220" s="17"/>
      <c r="C220" s="51">
        <v>3233</v>
      </c>
      <c r="D220" s="52" t="s">
        <v>60</v>
      </c>
      <c r="E220" s="54"/>
      <c r="F220" s="54"/>
      <c r="G220" s="54"/>
      <c r="H220" s="54"/>
      <c r="I220" s="54"/>
    </row>
    <row r="221" spans="1:9" hidden="1" x14ac:dyDescent="0.25">
      <c r="A221" s="16"/>
      <c r="B221" s="17"/>
      <c r="C221" s="51">
        <v>3234</v>
      </c>
      <c r="D221" s="52" t="s">
        <v>61</v>
      </c>
      <c r="E221" s="54"/>
      <c r="F221" s="54"/>
      <c r="G221" s="54"/>
      <c r="H221" s="54"/>
      <c r="I221" s="54"/>
    </row>
    <row r="222" spans="1:9" s="10" customFormat="1" x14ac:dyDescent="0.25">
      <c r="A222" s="16"/>
      <c r="B222" s="17"/>
      <c r="C222" s="51">
        <v>3235</v>
      </c>
      <c r="D222" s="52" t="s">
        <v>62</v>
      </c>
      <c r="E222" s="54"/>
      <c r="F222" s="54"/>
      <c r="G222" s="54"/>
      <c r="H222" s="54"/>
      <c r="I222" s="54"/>
    </row>
    <row r="223" spans="1:9" x14ac:dyDescent="0.25">
      <c r="A223" s="16"/>
      <c r="B223" s="17"/>
      <c r="C223" s="51">
        <v>3236</v>
      </c>
      <c r="D223" s="52" t="s">
        <v>63</v>
      </c>
      <c r="E223" s="54"/>
      <c r="F223" s="54"/>
      <c r="G223" s="54"/>
      <c r="H223" s="54"/>
      <c r="I223" s="54"/>
    </row>
    <row r="224" spans="1:9" s="10" customFormat="1" x14ac:dyDescent="0.25">
      <c r="A224" s="16"/>
      <c r="B224" s="17"/>
      <c r="C224" s="51">
        <v>3237</v>
      </c>
      <c r="D224" s="52" t="s">
        <v>64</v>
      </c>
      <c r="E224" s="54"/>
      <c r="F224" s="54"/>
      <c r="G224" s="54"/>
      <c r="H224" s="54"/>
      <c r="I224" s="54"/>
    </row>
    <row r="225" spans="1:9" x14ac:dyDescent="0.25">
      <c r="A225" s="16"/>
      <c r="B225" s="17"/>
      <c r="C225" s="51">
        <v>3238</v>
      </c>
      <c r="D225" s="52" t="s">
        <v>65</v>
      </c>
      <c r="E225" s="54">
        <v>0</v>
      </c>
      <c r="F225" s="54">
        <v>0</v>
      </c>
      <c r="G225" s="54">
        <v>0</v>
      </c>
      <c r="H225" s="197">
        <f t="shared" ref="H225:H240" si="75">IF(G225&gt;0,G225/E225*100,0)</f>
        <v>0</v>
      </c>
      <c r="I225" s="197">
        <f>IF(G225&gt;0,G225/#REF!*100,0)</f>
        <v>0</v>
      </c>
    </row>
    <row r="226" spans="1:9" x14ac:dyDescent="0.25">
      <c r="A226" s="16"/>
      <c r="B226" s="17"/>
      <c r="C226" s="51">
        <v>3239</v>
      </c>
      <c r="D226" s="52" t="s">
        <v>66</v>
      </c>
      <c r="E226" s="54">
        <v>0</v>
      </c>
      <c r="F226" s="54">
        <v>0</v>
      </c>
      <c r="G226" s="54">
        <v>0</v>
      </c>
      <c r="H226" s="197">
        <f t="shared" si="75"/>
        <v>0</v>
      </c>
      <c r="I226" s="197">
        <f>IF(G226&gt;0,G226/#REF!*100,0)</f>
        <v>0</v>
      </c>
    </row>
    <row r="227" spans="1:9" x14ac:dyDescent="0.25">
      <c r="A227" s="32"/>
      <c r="B227" s="33">
        <v>324</v>
      </c>
      <c r="C227" s="34"/>
      <c r="D227" s="18" t="s">
        <v>67</v>
      </c>
      <c r="E227" s="14">
        <f t="shared" ref="E227:G227" si="76">SUM(E228)</f>
        <v>0</v>
      </c>
      <c r="F227" s="14">
        <f t="shared" si="76"/>
        <v>0</v>
      </c>
      <c r="G227" s="14">
        <f t="shared" si="76"/>
        <v>0</v>
      </c>
      <c r="H227" s="129">
        <f t="shared" si="75"/>
        <v>0</v>
      </c>
      <c r="I227" s="129">
        <f>IF(G227&gt;0,G227/#REF!*100,0)</f>
        <v>0</v>
      </c>
    </row>
    <row r="228" spans="1:9" x14ac:dyDescent="0.25">
      <c r="A228" s="16"/>
      <c r="B228" s="17"/>
      <c r="C228" s="51">
        <v>3241</v>
      </c>
      <c r="D228" s="52" t="s">
        <v>67</v>
      </c>
      <c r="E228" s="54"/>
      <c r="F228" s="54">
        <v>0</v>
      </c>
      <c r="G228" s="54">
        <v>0</v>
      </c>
      <c r="H228" s="197">
        <f t="shared" si="75"/>
        <v>0</v>
      </c>
      <c r="I228" s="197">
        <f>IF(G228&gt;0,G228/#REF!*100,0)</f>
        <v>0</v>
      </c>
    </row>
    <row r="229" spans="1:9" x14ac:dyDescent="0.25">
      <c r="A229" s="32"/>
      <c r="B229" s="33">
        <v>329</v>
      </c>
      <c r="C229" s="34"/>
      <c r="D229" s="18" t="s">
        <v>68</v>
      </c>
      <c r="E229" s="14">
        <f>SUM(E230:E235)</f>
        <v>0</v>
      </c>
      <c r="F229" s="14">
        <f>SUM(F230:F235)</f>
        <v>0</v>
      </c>
      <c r="G229" s="14">
        <f>SUM(G230:G235)</f>
        <v>0</v>
      </c>
      <c r="H229" s="129">
        <f t="shared" si="75"/>
        <v>0</v>
      </c>
      <c r="I229" s="129">
        <f>IF(G229&gt;0,G229/#REF!*100,0)</f>
        <v>0</v>
      </c>
    </row>
    <row r="230" spans="1:9" ht="25.5" x14ac:dyDescent="0.25">
      <c r="A230" s="16"/>
      <c r="B230" s="17"/>
      <c r="C230" s="51">
        <v>3291</v>
      </c>
      <c r="D230" s="52" t="s">
        <v>69</v>
      </c>
      <c r="E230" s="54">
        <v>0</v>
      </c>
      <c r="F230" s="54">
        <v>0</v>
      </c>
      <c r="G230" s="54">
        <v>0</v>
      </c>
      <c r="H230" s="197">
        <f t="shared" si="75"/>
        <v>0</v>
      </c>
      <c r="I230" s="197">
        <f>IF(G230&gt;0,G230/#REF!*100,0)</f>
        <v>0</v>
      </c>
    </row>
    <row r="231" spans="1:9" s="47" customFormat="1" x14ac:dyDescent="0.25">
      <c r="A231" s="16"/>
      <c r="B231" s="17"/>
      <c r="C231" s="51">
        <v>3292</v>
      </c>
      <c r="D231" s="52" t="s">
        <v>70</v>
      </c>
      <c r="E231" s="54"/>
      <c r="F231" s="54">
        <v>0</v>
      </c>
      <c r="G231" s="54">
        <v>0</v>
      </c>
      <c r="H231" s="197">
        <f t="shared" si="75"/>
        <v>0</v>
      </c>
      <c r="I231" s="197">
        <f>IF(G231&gt;0,G231/#REF!*100,0)</f>
        <v>0</v>
      </c>
    </row>
    <row r="232" spans="1:9" s="10" customFormat="1" x14ac:dyDescent="0.25">
      <c r="A232" s="16"/>
      <c r="B232" s="17"/>
      <c r="C232" s="51">
        <v>3293</v>
      </c>
      <c r="D232" s="52" t="s">
        <v>71</v>
      </c>
      <c r="E232" s="54"/>
      <c r="F232" s="54">
        <v>0</v>
      </c>
      <c r="G232" s="54">
        <v>0</v>
      </c>
      <c r="H232" s="197">
        <f t="shared" si="75"/>
        <v>0</v>
      </c>
      <c r="I232" s="197">
        <f>IF(G232&gt;0,G232/#REF!*100,0)</f>
        <v>0</v>
      </c>
    </row>
    <row r="233" spans="1:9" x14ac:dyDescent="0.25">
      <c r="A233" s="16"/>
      <c r="B233" s="17"/>
      <c r="C233" s="51">
        <v>3294</v>
      </c>
      <c r="D233" s="52" t="s">
        <v>72</v>
      </c>
      <c r="E233" s="54">
        <v>0</v>
      </c>
      <c r="F233" s="54">
        <v>0</v>
      </c>
      <c r="G233" s="54">
        <v>0</v>
      </c>
      <c r="H233" s="197">
        <f t="shared" si="75"/>
        <v>0</v>
      </c>
      <c r="I233" s="197">
        <f>IF(G233&gt;0,G233/#REF!*100,0)</f>
        <v>0</v>
      </c>
    </row>
    <row r="234" spans="1:9" s="112" customFormat="1" ht="15" customHeight="1" x14ac:dyDescent="0.25">
      <c r="A234" s="16"/>
      <c r="B234" s="17"/>
      <c r="C234" s="51">
        <v>3295</v>
      </c>
      <c r="D234" s="52" t="s">
        <v>73</v>
      </c>
      <c r="E234" s="54"/>
      <c r="F234" s="54">
        <v>0</v>
      </c>
      <c r="G234" s="54">
        <v>0</v>
      </c>
      <c r="H234" s="197">
        <f t="shared" si="75"/>
        <v>0</v>
      </c>
      <c r="I234" s="197">
        <f>IF(G234&gt;0,G234/#REF!*100,0)</f>
        <v>0</v>
      </c>
    </row>
    <row r="235" spans="1:9" x14ac:dyDescent="0.25">
      <c r="A235" s="16"/>
      <c r="B235" s="17"/>
      <c r="C235" s="51">
        <v>3299</v>
      </c>
      <c r="D235" s="52" t="s">
        <v>68</v>
      </c>
      <c r="E235" s="53">
        <v>0</v>
      </c>
      <c r="F235" s="53">
        <v>0</v>
      </c>
      <c r="G235" s="53">
        <v>0</v>
      </c>
      <c r="H235" s="197">
        <f t="shared" si="75"/>
        <v>0</v>
      </c>
      <c r="I235" s="197">
        <f>IF(G235&gt;0,G235/#REF!*100,0)</f>
        <v>0</v>
      </c>
    </row>
    <row r="236" spans="1:9" s="20" customFormat="1" x14ac:dyDescent="0.25">
      <c r="A236" s="43">
        <v>34</v>
      </c>
      <c r="B236" s="48"/>
      <c r="C236" s="49"/>
      <c r="D236" s="46" t="s">
        <v>33</v>
      </c>
      <c r="E236" s="50">
        <f t="shared" ref="E236:G237" si="77">SUM(E237)</f>
        <v>406.46</v>
      </c>
      <c r="F236" s="50">
        <f t="shared" si="77"/>
        <v>1000</v>
      </c>
      <c r="G236" s="50">
        <f t="shared" si="77"/>
        <v>487.97</v>
      </c>
      <c r="H236" s="191">
        <f t="shared" si="75"/>
        <v>120.05363381390544</v>
      </c>
      <c r="I236" s="121">
        <f t="shared" ref="I236:I241" si="78">IF(G236&gt;0,G236/F236*100,0)</f>
        <v>48.797000000000004</v>
      </c>
    </row>
    <row r="237" spans="1:9" s="10" customFormat="1" x14ac:dyDescent="0.25">
      <c r="A237" s="32"/>
      <c r="B237" s="33">
        <v>343</v>
      </c>
      <c r="C237" s="34"/>
      <c r="D237" s="18" t="s">
        <v>74</v>
      </c>
      <c r="E237" s="14">
        <f t="shared" si="77"/>
        <v>406.46</v>
      </c>
      <c r="F237" s="14">
        <f t="shared" si="77"/>
        <v>1000</v>
      </c>
      <c r="G237" s="14">
        <f t="shared" si="77"/>
        <v>487.97</v>
      </c>
      <c r="H237" s="129">
        <f t="shared" si="75"/>
        <v>120.05363381390544</v>
      </c>
      <c r="I237" s="121">
        <f t="shared" si="78"/>
        <v>48.797000000000004</v>
      </c>
    </row>
    <row r="238" spans="1:9" ht="15.75" thickBot="1" x14ac:dyDescent="0.3">
      <c r="A238" s="36"/>
      <c r="B238" s="35"/>
      <c r="C238" s="55">
        <v>3431</v>
      </c>
      <c r="D238" s="56" t="s">
        <v>75</v>
      </c>
      <c r="E238" s="57">
        <v>406.46</v>
      </c>
      <c r="F238" s="57">
        <v>1000</v>
      </c>
      <c r="G238" s="57">
        <v>487.97</v>
      </c>
      <c r="H238" s="57">
        <f t="shared" si="75"/>
        <v>120.05363381390544</v>
      </c>
      <c r="I238" s="57">
        <f t="shared" si="78"/>
        <v>48.797000000000004</v>
      </c>
    </row>
    <row r="239" spans="1:9" s="10" customFormat="1" x14ac:dyDescent="0.25">
      <c r="A239" s="220" t="s">
        <v>76</v>
      </c>
      <c r="B239" s="221"/>
      <c r="C239" s="222"/>
      <c r="D239" s="110" t="s">
        <v>25</v>
      </c>
      <c r="E239" s="111">
        <f t="shared" ref="E239:G239" si="79">SUM(E240)</f>
        <v>47094.38</v>
      </c>
      <c r="F239" s="111">
        <f t="shared" si="79"/>
        <v>95000</v>
      </c>
      <c r="G239" s="111">
        <f t="shared" si="79"/>
        <v>53823.539999999994</v>
      </c>
      <c r="H239" s="194">
        <f t="shared" si="75"/>
        <v>114.28866883904195</v>
      </c>
      <c r="I239" s="194">
        <f t="shared" si="78"/>
        <v>56.656357894736828</v>
      </c>
    </row>
    <row r="240" spans="1:9" x14ac:dyDescent="0.25">
      <c r="A240" s="223">
        <v>3</v>
      </c>
      <c r="B240" s="224"/>
      <c r="C240" s="225"/>
      <c r="D240" s="42" t="s">
        <v>8</v>
      </c>
      <c r="E240" s="15">
        <f t="shared" ref="E240" si="80">SUM(E241+E248+E280)</f>
        <v>47094.38</v>
      </c>
      <c r="F240" s="15">
        <f t="shared" ref="F240" si="81">SUM(F241+F248+F280)</f>
        <v>95000</v>
      </c>
      <c r="G240" s="15">
        <f t="shared" ref="G240" si="82">SUM(G241+G248+G280)</f>
        <v>53823.539999999994</v>
      </c>
      <c r="H240" s="121">
        <f t="shared" si="75"/>
        <v>114.28866883904195</v>
      </c>
      <c r="I240" s="121">
        <f t="shared" si="78"/>
        <v>56.656357894736828</v>
      </c>
    </row>
    <row r="241" spans="1:9" s="10" customFormat="1" x14ac:dyDescent="0.25">
      <c r="A241" s="43">
        <v>31</v>
      </c>
      <c r="B241" s="44"/>
      <c r="C241" s="45"/>
      <c r="D241" s="46" t="s">
        <v>9</v>
      </c>
      <c r="E241" s="50">
        <f t="shared" ref="E241" si="83">SUM(E242+E244+E246)</f>
        <v>7334.69</v>
      </c>
      <c r="F241" s="50">
        <f t="shared" ref="F241" si="84">SUM(F242+F244+F246)</f>
        <v>10000</v>
      </c>
      <c r="G241" s="50">
        <f t="shared" ref="G241" si="85">SUM(G242+G244+G246)</f>
        <v>5000</v>
      </c>
      <c r="H241" s="191">
        <v>0</v>
      </c>
      <c r="I241" s="191">
        <f t="shared" si="78"/>
        <v>50</v>
      </c>
    </row>
    <row r="242" spans="1:9" x14ac:dyDescent="0.25">
      <c r="A242" s="32"/>
      <c r="B242" s="33">
        <v>311</v>
      </c>
      <c r="C242" s="34"/>
      <c r="D242" s="18" t="s">
        <v>36</v>
      </c>
      <c r="E242" s="14">
        <f t="shared" ref="E242:G242" si="86">SUM(E243)</f>
        <v>0</v>
      </c>
      <c r="F242" s="14">
        <f t="shared" si="86"/>
        <v>0</v>
      </c>
      <c r="G242" s="14">
        <f t="shared" si="86"/>
        <v>0</v>
      </c>
      <c r="H242" s="129">
        <f>IF(G242&gt;0,G242/E242*100,0)</f>
        <v>0</v>
      </c>
      <c r="I242" s="129">
        <f>IF(G242&gt;0,G242/#REF!*100,0)</f>
        <v>0</v>
      </c>
    </row>
    <row r="243" spans="1:9" s="47" customFormat="1" x14ac:dyDescent="0.25">
      <c r="A243" s="16"/>
      <c r="B243" s="17"/>
      <c r="C243" s="51">
        <v>3111</v>
      </c>
      <c r="D243" s="52" t="s">
        <v>38</v>
      </c>
      <c r="E243" s="54">
        <v>0</v>
      </c>
      <c r="F243" s="54">
        <v>0</v>
      </c>
      <c r="G243" s="54">
        <v>0</v>
      </c>
      <c r="H243" s="197">
        <f>IF(G243&gt;0,G243/E243*100,0)</f>
        <v>0</v>
      </c>
      <c r="I243" s="197">
        <f>IF(G243&gt;0,G243/#REF!*100,0)</f>
        <v>0</v>
      </c>
    </row>
    <row r="244" spans="1:9" s="10" customFormat="1" x14ac:dyDescent="0.25">
      <c r="A244" s="32"/>
      <c r="B244" s="33">
        <v>312</v>
      </c>
      <c r="C244" s="34"/>
      <c r="D244" s="18" t="s">
        <v>37</v>
      </c>
      <c r="E244" s="14">
        <f t="shared" ref="E244:G244" si="87">SUM(E245)</f>
        <v>0</v>
      </c>
      <c r="F244" s="14">
        <f t="shared" si="87"/>
        <v>0</v>
      </c>
      <c r="G244" s="14">
        <f t="shared" si="87"/>
        <v>0</v>
      </c>
      <c r="H244" s="129">
        <f>IF(G244&gt;0,G244/E244*100,0)</f>
        <v>0</v>
      </c>
      <c r="I244" s="129">
        <f>IF(G244&gt;0,G244/#REF!*100,0)</f>
        <v>0</v>
      </c>
    </row>
    <row r="245" spans="1:9" x14ac:dyDescent="0.25">
      <c r="A245" s="16"/>
      <c r="B245" s="17"/>
      <c r="C245" s="51">
        <v>3121</v>
      </c>
      <c r="D245" s="52" t="s">
        <v>39</v>
      </c>
      <c r="E245" s="54">
        <v>0</v>
      </c>
      <c r="F245" s="54">
        <v>0</v>
      </c>
      <c r="G245" s="54">
        <v>0</v>
      </c>
      <c r="H245" s="197">
        <f>IF(G245&gt;0,G245/E245*100,0)</f>
        <v>0</v>
      </c>
      <c r="I245" s="197">
        <f>IF(G245&gt;0,G245/#REF!*100,0)</f>
        <v>0</v>
      </c>
    </row>
    <row r="246" spans="1:9" x14ac:dyDescent="0.25">
      <c r="A246" s="32"/>
      <c r="B246" s="33">
        <v>313</v>
      </c>
      <c r="C246" s="34"/>
      <c r="D246" s="18" t="s">
        <v>40</v>
      </c>
      <c r="E246" s="14">
        <f t="shared" ref="E246:G246" si="88">SUM(E247)</f>
        <v>7334.69</v>
      </c>
      <c r="F246" s="14">
        <f t="shared" si="88"/>
        <v>10000</v>
      </c>
      <c r="G246" s="14">
        <f t="shared" si="88"/>
        <v>5000</v>
      </c>
      <c r="H246" s="129">
        <v>0</v>
      </c>
      <c r="I246" s="121">
        <f t="shared" ref="I246:I263" si="89">IF(G246&gt;0,G246/F246*100,0)</f>
        <v>50</v>
      </c>
    </row>
    <row r="247" spans="1:9" x14ac:dyDescent="0.25">
      <c r="A247" s="16"/>
      <c r="B247" s="17"/>
      <c r="C247" s="51">
        <v>3132</v>
      </c>
      <c r="D247" s="52" t="s">
        <v>41</v>
      </c>
      <c r="E247" s="54">
        <v>7334.69</v>
      </c>
      <c r="F247" s="54">
        <v>10000</v>
      </c>
      <c r="G247" s="54">
        <v>5000</v>
      </c>
      <c r="H247" s="197">
        <v>0</v>
      </c>
      <c r="I247" s="197">
        <f t="shared" si="89"/>
        <v>50</v>
      </c>
    </row>
    <row r="248" spans="1:9" x14ac:dyDescent="0.25">
      <c r="A248" s="43">
        <v>32</v>
      </c>
      <c r="B248" s="48"/>
      <c r="C248" s="49"/>
      <c r="D248" s="46" t="s">
        <v>16</v>
      </c>
      <c r="E248" s="50">
        <f t="shared" ref="E248" si="90">SUM(E249+E254+E261+E271+E273)</f>
        <v>39759.689999999995</v>
      </c>
      <c r="F248" s="50">
        <f t="shared" ref="F248" si="91">SUM(F249+F254+F261+F271+F273)</f>
        <v>85000</v>
      </c>
      <c r="G248" s="50">
        <f t="shared" ref="G248" si="92">SUM(G249+G254+G261+G271+G273)</f>
        <v>48823.539999999994</v>
      </c>
      <c r="H248" s="191">
        <f t="shared" ref="H248:H263" si="93">IF(G248&gt;0,G248/E248*100,0)</f>
        <v>122.79658116046679</v>
      </c>
      <c r="I248" s="191">
        <f t="shared" si="89"/>
        <v>57.439458823529399</v>
      </c>
    </row>
    <row r="249" spans="1:9" s="10" customFormat="1" x14ac:dyDescent="0.25">
      <c r="A249" s="32"/>
      <c r="B249" s="33">
        <v>321</v>
      </c>
      <c r="C249" s="34"/>
      <c r="D249" s="18" t="s">
        <v>43</v>
      </c>
      <c r="E249" s="14">
        <f t="shared" ref="E249" si="94">SUM(E250:E253)</f>
        <v>7237.19</v>
      </c>
      <c r="F249" s="14">
        <f t="shared" ref="F249" si="95">SUM(F250:F253)</f>
        <v>15750</v>
      </c>
      <c r="G249" s="14">
        <f t="shared" ref="G249" si="96">SUM(G250:G253)</f>
        <v>7370.18</v>
      </c>
      <c r="H249" s="129">
        <f t="shared" si="93"/>
        <v>101.83759166195721</v>
      </c>
      <c r="I249" s="121">
        <f t="shared" si="89"/>
        <v>46.79479365079365</v>
      </c>
    </row>
    <row r="250" spans="1:9" x14ac:dyDescent="0.25">
      <c r="A250" s="16"/>
      <c r="B250" s="17"/>
      <c r="C250" s="51">
        <v>3211</v>
      </c>
      <c r="D250" s="52" t="s">
        <v>44</v>
      </c>
      <c r="E250" s="54">
        <v>0</v>
      </c>
      <c r="F250" s="54">
        <v>250</v>
      </c>
      <c r="G250" s="54">
        <v>0</v>
      </c>
      <c r="H250" s="197">
        <f t="shared" si="93"/>
        <v>0</v>
      </c>
      <c r="I250" s="197">
        <f t="shared" si="89"/>
        <v>0</v>
      </c>
    </row>
    <row r="251" spans="1:9" x14ac:dyDescent="0.25">
      <c r="A251" s="16"/>
      <c r="B251" s="17"/>
      <c r="C251" s="51">
        <v>3212</v>
      </c>
      <c r="D251" s="52" t="s">
        <v>45</v>
      </c>
      <c r="E251" s="54">
        <v>6391.69</v>
      </c>
      <c r="F251" s="54">
        <v>12000</v>
      </c>
      <c r="G251" s="54">
        <v>6337.41</v>
      </c>
      <c r="H251" s="197">
        <f t="shared" si="93"/>
        <v>99.15077233094847</v>
      </c>
      <c r="I251" s="197">
        <f t="shared" si="89"/>
        <v>52.811750000000004</v>
      </c>
    </row>
    <row r="252" spans="1:9" x14ac:dyDescent="0.25">
      <c r="A252" s="16"/>
      <c r="B252" s="17"/>
      <c r="C252" s="51">
        <v>3213</v>
      </c>
      <c r="D252" s="52" t="s">
        <v>46</v>
      </c>
      <c r="E252" s="54">
        <v>535.5</v>
      </c>
      <c r="F252" s="54">
        <v>3000</v>
      </c>
      <c r="G252" s="54">
        <v>641.77</v>
      </c>
      <c r="H252" s="197">
        <f t="shared" si="93"/>
        <v>119.84500466853407</v>
      </c>
      <c r="I252" s="197">
        <f t="shared" si="89"/>
        <v>21.392333333333333</v>
      </c>
    </row>
    <row r="253" spans="1:9" x14ac:dyDescent="0.25">
      <c r="A253" s="16"/>
      <c r="B253" s="17"/>
      <c r="C253" s="51">
        <v>3214</v>
      </c>
      <c r="D253" s="52" t="s">
        <v>47</v>
      </c>
      <c r="E253" s="54">
        <v>310</v>
      </c>
      <c r="F253" s="54">
        <v>500</v>
      </c>
      <c r="G253" s="54">
        <v>391</v>
      </c>
      <c r="H253" s="197">
        <f t="shared" si="93"/>
        <v>126.12903225806451</v>
      </c>
      <c r="I253" s="197">
        <f t="shared" si="89"/>
        <v>78.2</v>
      </c>
    </row>
    <row r="254" spans="1:9" x14ac:dyDescent="0.25">
      <c r="A254" s="32"/>
      <c r="B254" s="33">
        <v>322</v>
      </c>
      <c r="C254" s="34"/>
      <c r="D254" s="18" t="s">
        <v>48</v>
      </c>
      <c r="E254" s="14">
        <f t="shared" ref="E254" si="97">SUM(E255:E260)</f>
        <v>20487.37</v>
      </c>
      <c r="F254" s="14">
        <f t="shared" ref="F254" si="98">SUM(F255:F260)</f>
        <v>45640</v>
      </c>
      <c r="G254" s="14">
        <f t="shared" ref="G254" si="99">SUM(G255:G260)</f>
        <v>26746.94</v>
      </c>
      <c r="H254" s="129">
        <f t="shared" si="93"/>
        <v>130.55331162565034</v>
      </c>
      <c r="I254" s="121">
        <f t="shared" si="89"/>
        <v>58.604163014899214</v>
      </c>
    </row>
    <row r="255" spans="1:9" x14ac:dyDescent="0.25">
      <c r="A255" s="16"/>
      <c r="B255" s="17"/>
      <c r="C255" s="51">
        <v>3221</v>
      </c>
      <c r="D255" s="52" t="s">
        <v>49</v>
      </c>
      <c r="E255" s="54">
        <v>2693.9</v>
      </c>
      <c r="F255" s="54">
        <v>7000</v>
      </c>
      <c r="G255" s="54">
        <v>5755.19</v>
      </c>
      <c r="H255" s="197">
        <f t="shared" si="93"/>
        <v>213.63784847247484</v>
      </c>
      <c r="I255" s="197">
        <f t="shared" si="89"/>
        <v>82.216999999999999</v>
      </c>
    </row>
    <row r="256" spans="1:9" s="10" customFormat="1" x14ac:dyDescent="0.25">
      <c r="A256" s="16"/>
      <c r="B256" s="17"/>
      <c r="C256" s="51">
        <v>3222</v>
      </c>
      <c r="D256" s="52" t="s">
        <v>50</v>
      </c>
      <c r="E256" s="54">
        <v>10428.799999999999</v>
      </c>
      <c r="F256" s="54">
        <v>22140</v>
      </c>
      <c r="G256" s="54">
        <v>12334.61</v>
      </c>
      <c r="H256" s="197">
        <f t="shared" si="93"/>
        <v>118.27448987419456</v>
      </c>
      <c r="I256" s="197">
        <f t="shared" si="89"/>
        <v>55.711878952122859</v>
      </c>
    </row>
    <row r="257" spans="1:9" x14ac:dyDescent="0.25">
      <c r="A257" s="16"/>
      <c r="B257" s="17"/>
      <c r="C257" s="51">
        <v>3223</v>
      </c>
      <c r="D257" s="52" t="s">
        <v>51</v>
      </c>
      <c r="E257" s="54">
        <v>4457.26</v>
      </c>
      <c r="F257" s="54">
        <v>10000</v>
      </c>
      <c r="G257" s="54">
        <v>3747.85</v>
      </c>
      <c r="H257" s="197">
        <f t="shared" si="93"/>
        <v>84.084168300704903</v>
      </c>
      <c r="I257" s="197">
        <f t="shared" si="89"/>
        <v>37.478499999999997</v>
      </c>
    </row>
    <row r="258" spans="1:9" x14ac:dyDescent="0.25">
      <c r="A258" s="16"/>
      <c r="B258" s="17"/>
      <c r="C258" s="51">
        <v>3224</v>
      </c>
      <c r="D258" s="52" t="s">
        <v>52</v>
      </c>
      <c r="E258" s="54">
        <v>0</v>
      </c>
      <c r="F258" s="54">
        <v>1000</v>
      </c>
      <c r="G258" s="54">
        <v>184</v>
      </c>
      <c r="H258" s="197" t="e">
        <f t="shared" si="93"/>
        <v>#DIV/0!</v>
      </c>
      <c r="I258" s="197">
        <f t="shared" si="89"/>
        <v>18.399999999999999</v>
      </c>
    </row>
    <row r="259" spans="1:9" x14ac:dyDescent="0.25">
      <c r="A259" s="16"/>
      <c r="B259" s="17"/>
      <c r="C259" s="51">
        <v>3225</v>
      </c>
      <c r="D259" s="52" t="s">
        <v>53</v>
      </c>
      <c r="E259" s="54">
        <v>2019.47</v>
      </c>
      <c r="F259" s="54">
        <v>4000</v>
      </c>
      <c r="G259" s="54">
        <v>4605.91</v>
      </c>
      <c r="H259" s="197">
        <f t="shared" si="93"/>
        <v>228.07518804438786</v>
      </c>
      <c r="I259" s="197">
        <f t="shared" si="89"/>
        <v>115.14774999999999</v>
      </c>
    </row>
    <row r="260" spans="1:9" x14ac:dyDescent="0.25">
      <c r="A260" s="16"/>
      <c r="B260" s="17"/>
      <c r="C260" s="51">
        <v>3227</v>
      </c>
      <c r="D260" s="52" t="s">
        <v>54</v>
      </c>
      <c r="E260" s="54">
        <v>887.94</v>
      </c>
      <c r="F260" s="54">
        <v>1500</v>
      </c>
      <c r="G260" s="54">
        <v>119.38</v>
      </c>
      <c r="H260" s="197">
        <f t="shared" si="93"/>
        <v>13.444602112755366</v>
      </c>
      <c r="I260" s="197">
        <f t="shared" si="89"/>
        <v>7.9586666666666668</v>
      </c>
    </row>
    <row r="261" spans="1:9" x14ac:dyDescent="0.25">
      <c r="A261" s="32"/>
      <c r="B261" s="33">
        <v>323</v>
      </c>
      <c r="C261" s="34"/>
      <c r="D261" s="18" t="s">
        <v>55</v>
      </c>
      <c r="E261" s="14">
        <f>SUM(E262:E270)</f>
        <v>11251.56</v>
      </c>
      <c r="F261" s="14">
        <f>SUM(F262:F270)</f>
        <v>22500</v>
      </c>
      <c r="G261" s="14">
        <f>SUM(G262:G270)</f>
        <v>13585.35</v>
      </c>
      <c r="H261" s="129">
        <f t="shared" si="93"/>
        <v>120.74192378656828</v>
      </c>
      <c r="I261" s="121">
        <f t="shared" si="89"/>
        <v>60.379333333333342</v>
      </c>
    </row>
    <row r="262" spans="1:9" x14ac:dyDescent="0.25">
      <c r="A262" s="16"/>
      <c r="B262" s="17"/>
      <c r="C262" s="51">
        <v>3231</v>
      </c>
      <c r="D262" s="52" t="s">
        <v>58</v>
      </c>
      <c r="E262" s="54">
        <v>485.56</v>
      </c>
      <c r="F262" s="54">
        <v>1500</v>
      </c>
      <c r="G262" s="54">
        <v>1327.77</v>
      </c>
      <c r="H262" s="197">
        <f t="shared" si="93"/>
        <v>273.45127275722876</v>
      </c>
      <c r="I262" s="197">
        <f t="shared" si="89"/>
        <v>88.518000000000001</v>
      </c>
    </row>
    <row r="263" spans="1:9" x14ac:dyDescent="0.25">
      <c r="A263" s="16"/>
      <c r="B263" s="17"/>
      <c r="C263" s="51">
        <v>3232</v>
      </c>
      <c r="D263" s="52" t="s">
        <v>59</v>
      </c>
      <c r="E263" s="54">
        <v>3213.17</v>
      </c>
      <c r="F263" s="54">
        <v>6000</v>
      </c>
      <c r="G263" s="211">
        <v>4392.18</v>
      </c>
      <c r="H263" s="197">
        <f t="shared" si="93"/>
        <v>136.69304767565987</v>
      </c>
      <c r="I263" s="197">
        <f t="shared" si="89"/>
        <v>73.203000000000003</v>
      </c>
    </row>
    <row r="264" spans="1:9" x14ac:dyDescent="0.25">
      <c r="A264" s="16"/>
      <c r="B264" s="17"/>
      <c r="C264" s="51">
        <v>3233</v>
      </c>
      <c r="D264" s="52" t="s">
        <v>60</v>
      </c>
      <c r="E264" s="54">
        <v>0</v>
      </c>
      <c r="F264" s="54">
        <v>0</v>
      </c>
      <c r="G264" s="211">
        <v>910</v>
      </c>
      <c r="H264" s="197">
        <v>0</v>
      </c>
      <c r="I264" s="197">
        <v>0</v>
      </c>
    </row>
    <row r="265" spans="1:9" x14ac:dyDescent="0.25">
      <c r="A265" s="16"/>
      <c r="B265" s="17"/>
      <c r="C265" s="51">
        <v>3234</v>
      </c>
      <c r="D265" s="52" t="s">
        <v>61</v>
      </c>
      <c r="E265" s="54">
        <v>1443.86</v>
      </c>
      <c r="F265" s="54">
        <v>3000</v>
      </c>
      <c r="G265" s="54">
        <v>1519.85</v>
      </c>
      <c r="H265" s="197">
        <f>IF(G265&gt;0,G265/E265*100,0)</f>
        <v>105.26297563475684</v>
      </c>
      <c r="I265" s="197">
        <f>IF(G265&gt;0,G265/F265*100,0)</f>
        <v>50.661666666666662</v>
      </c>
    </row>
    <row r="266" spans="1:9" s="10" customFormat="1" x14ac:dyDescent="0.25">
      <c r="A266" s="16"/>
      <c r="B266" s="17"/>
      <c r="C266" s="51">
        <v>3235</v>
      </c>
      <c r="D266" s="52" t="s">
        <v>62</v>
      </c>
      <c r="E266" s="54">
        <v>0</v>
      </c>
      <c r="F266" s="54">
        <v>0</v>
      </c>
      <c r="G266" s="211">
        <v>11.75</v>
      </c>
      <c r="H266" s="197">
        <v>0</v>
      </c>
      <c r="I266" s="197">
        <v>0</v>
      </c>
    </row>
    <row r="267" spans="1:9" x14ac:dyDescent="0.25">
      <c r="A267" s="16"/>
      <c r="B267" s="17"/>
      <c r="C267" s="51">
        <v>3236</v>
      </c>
      <c r="D267" s="52" t="s">
        <v>63</v>
      </c>
      <c r="E267" s="54">
        <v>770.19</v>
      </c>
      <c r="F267" s="54">
        <v>1500</v>
      </c>
      <c r="G267" s="54">
        <v>923.89</v>
      </c>
      <c r="H267" s="197">
        <f>IF(G267&gt;0,G267/E267*100,0)</f>
        <v>119.95611472493799</v>
      </c>
      <c r="I267" s="197">
        <f>IF(G267&gt;0,G267/F267*100,0)</f>
        <v>61.592666666666659</v>
      </c>
    </row>
    <row r="268" spans="1:9" s="10" customFormat="1" x14ac:dyDescent="0.25">
      <c r="A268" s="16"/>
      <c r="B268" s="17"/>
      <c r="C268" s="51">
        <v>3237</v>
      </c>
      <c r="D268" s="52" t="s">
        <v>64</v>
      </c>
      <c r="E268" s="54">
        <v>4223.7</v>
      </c>
      <c r="F268" s="54">
        <v>8000</v>
      </c>
      <c r="G268" s="54">
        <v>3489.58</v>
      </c>
      <c r="H268" s="197">
        <f>IF(G268&gt;0,G268/E268*100,0)</f>
        <v>82.619030707673375</v>
      </c>
      <c r="I268" s="197">
        <f>IF(G268&gt;0,G268/F268*100,0)</f>
        <v>43.619750000000003</v>
      </c>
    </row>
    <row r="269" spans="1:9" x14ac:dyDescent="0.25">
      <c r="A269" s="16"/>
      <c r="B269" s="17"/>
      <c r="C269" s="51">
        <v>3238</v>
      </c>
      <c r="D269" s="52" t="s">
        <v>65</v>
      </c>
      <c r="E269" s="54">
        <v>439.08</v>
      </c>
      <c r="F269" s="54">
        <v>1000</v>
      </c>
      <c r="G269" s="54">
        <v>586.58000000000004</v>
      </c>
      <c r="H269" s="197">
        <f>IF(G269&gt;0,G269/E269*100,0)</f>
        <v>133.59296711305458</v>
      </c>
      <c r="I269" s="197">
        <f>IF(G269&gt;0,G269/F269*100,0)</f>
        <v>58.658000000000001</v>
      </c>
    </row>
    <row r="270" spans="1:9" x14ac:dyDescent="0.25">
      <c r="A270" s="16"/>
      <c r="B270" s="17"/>
      <c r="C270" s="51">
        <v>3239</v>
      </c>
      <c r="D270" s="52" t="s">
        <v>66</v>
      </c>
      <c r="E270" s="54">
        <v>676</v>
      </c>
      <c r="F270" s="54">
        <v>1500</v>
      </c>
      <c r="G270" s="54">
        <v>423.75</v>
      </c>
      <c r="H270" s="197">
        <f>IF(G270&gt;0,G270/E270*100,0)</f>
        <v>62.684911242603548</v>
      </c>
      <c r="I270" s="197">
        <f>IF(G270&gt;0,G270/F270*100,0)</f>
        <v>28.249999999999996</v>
      </c>
    </row>
    <row r="271" spans="1:9" x14ac:dyDescent="0.25">
      <c r="A271" s="32"/>
      <c r="B271" s="33">
        <v>324</v>
      </c>
      <c r="C271" s="34"/>
      <c r="D271" s="18" t="s">
        <v>67</v>
      </c>
      <c r="E271" s="14">
        <f t="shared" ref="E271:G271" si="100">SUM(E272)</f>
        <v>49.14</v>
      </c>
      <c r="F271" s="14">
        <f t="shared" si="100"/>
        <v>200</v>
      </c>
      <c r="G271" s="14">
        <f t="shared" si="100"/>
        <v>0</v>
      </c>
      <c r="H271" s="129">
        <v>0</v>
      </c>
      <c r="I271" s="129">
        <f>IF(G271&gt;0,G271/#REF!*100,0)</f>
        <v>0</v>
      </c>
    </row>
    <row r="272" spans="1:9" x14ac:dyDescent="0.25">
      <c r="A272" s="16"/>
      <c r="B272" s="17"/>
      <c r="C272" s="51">
        <v>3241</v>
      </c>
      <c r="D272" s="52" t="s">
        <v>67</v>
      </c>
      <c r="E272" s="54">
        <v>49.14</v>
      </c>
      <c r="F272" s="54">
        <v>200</v>
      </c>
      <c r="G272" s="54">
        <v>0</v>
      </c>
      <c r="H272" s="197">
        <v>0</v>
      </c>
      <c r="I272" s="197">
        <f>IF(G272&gt;0,G272/F272*100,0)</f>
        <v>0</v>
      </c>
    </row>
    <row r="273" spans="1:9" x14ac:dyDescent="0.25">
      <c r="A273" s="32"/>
      <c r="B273" s="33">
        <v>329</v>
      </c>
      <c r="C273" s="34"/>
      <c r="D273" s="18" t="s">
        <v>68</v>
      </c>
      <c r="E273" s="14">
        <f>SUM(E274:E279)</f>
        <v>734.43000000000006</v>
      </c>
      <c r="F273" s="14">
        <f>SUM(F274:F279)</f>
        <v>910</v>
      </c>
      <c r="G273" s="14">
        <f>SUM(G274:G279)</f>
        <v>1121.0700000000002</v>
      </c>
      <c r="H273" s="129">
        <v>0</v>
      </c>
      <c r="I273" s="121">
        <f>IF(G273&gt;0,G273/F273*100,0)</f>
        <v>123.19450549450551</v>
      </c>
    </row>
    <row r="274" spans="1:9" ht="25.5" x14ac:dyDescent="0.25">
      <c r="A274" s="16"/>
      <c r="B274" s="17"/>
      <c r="C274" s="51">
        <v>3291</v>
      </c>
      <c r="D274" s="52" t="s">
        <v>69</v>
      </c>
      <c r="E274" s="54">
        <v>0</v>
      </c>
      <c r="F274" s="54">
        <v>100</v>
      </c>
      <c r="G274" s="54">
        <v>0</v>
      </c>
      <c r="H274" s="197">
        <f>IF(G274&gt;0,G274/E274*100,0)</f>
        <v>0</v>
      </c>
      <c r="I274" s="197">
        <f>IF(G274&gt;0,G274/#REF!*100,0)</f>
        <v>0</v>
      </c>
    </row>
    <row r="275" spans="1:9" s="47" customFormat="1" x14ac:dyDescent="0.25">
      <c r="A275" s="16"/>
      <c r="B275" s="17"/>
      <c r="C275" s="51">
        <v>3292</v>
      </c>
      <c r="D275" s="52" t="s">
        <v>70</v>
      </c>
      <c r="E275" s="54">
        <v>409.45</v>
      </c>
      <c r="F275" s="54">
        <v>450</v>
      </c>
      <c r="G275" s="54">
        <v>520.87</v>
      </c>
      <c r="H275" s="197">
        <v>0</v>
      </c>
      <c r="I275" s="197">
        <f>IF(G275&gt;0,G275/F275*100,0)</f>
        <v>115.74888888888889</v>
      </c>
    </row>
    <row r="276" spans="1:9" s="10" customFormat="1" x14ac:dyDescent="0.25">
      <c r="A276" s="16"/>
      <c r="B276" s="17"/>
      <c r="C276" s="51">
        <v>3293</v>
      </c>
      <c r="D276" s="52" t="s">
        <v>71</v>
      </c>
      <c r="E276" s="54">
        <v>218.53</v>
      </c>
      <c r="F276" s="54">
        <v>250</v>
      </c>
      <c r="G276" s="54">
        <v>67.2</v>
      </c>
      <c r="H276" s="197">
        <v>0</v>
      </c>
      <c r="I276" s="197">
        <f>IF(G276&gt;0,G276/F276*100,0)</f>
        <v>26.880000000000003</v>
      </c>
    </row>
    <row r="277" spans="1:9" x14ac:dyDescent="0.25">
      <c r="A277" s="16"/>
      <c r="B277" s="17"/>
      <c r="C277" s="51">
        <v>3294</v>
      </c>
      <c r="D277" s="52" t="s">
        <v>72</v>
      </c>
      <c r="E277" s="54">
        <v>0</v>
      </c>
      <c r="F277" s="54">
        <v>0</v>
      </c>
      <c r="G277" s="54">
        <v>0</v>
      </c>
      <c r="H277" s="197">
        <f>IF(G277&gt;0,G277/E277*100,0)</f>
        <v>0</v>
      </c>
      <c r="I277" s="197">
        <f>IF(G277&gt;0,G277/F277*100,0)</f>
        <v>0</v>
      </c>
    </row>
    <row r="278" spans="1:9" s="109" customFormat="1" x14ac:dyDescent="0.25">
      <c r="A278" s="16"/>
      <c r="B278" s="17"/>
      <c r="C278" s="51">
        <v>3295</v>
      </c>
      <c r="D278" s="52" t="s">
        <v>73</v>
      </c>
      <c r="E278" s="54">
        <v>0</v>
      </c>
      <c r="F278" s="54">
        <v>10</v>
      </c>
      <c r="G278" s="54">
        <v>0</v>
      </c>
      <c r="H278" s="197">
        <v>0</v>
      </c>
      <c r="I278" s="197">
        <f>IF(G278&gt;0,G278/F278*100,0)</f>
        <v>0</v>
      </c>
    </row>
    <row r="279" spans="1:9" x14ac:dyDescent="0.25">
      <c r="A279" s="16"/>
      <c r="B279" s="17"/>
      <c r="C279" s="51">
        <v>3299</v>
      </c>
      <c r="D279" s="52" t="s">
        <v>68</v>
      </c>
      <c r="E279" s="53">
        <v>106.45</v>
      </c>
      <c r="F279" s="53">
        <v>100</v>
      </c>
      <c r="G279" s="53">
        <v>533</v>
      </c>
      <c r="H279" s="197">
        <v>0</v>
      </c>
      <c r="I279" s="197">
        <f>IF(G279&gt;0,G279/F279*100,0)</f>
        <v>533</v>
      </c>
    </row>
    <row r="280" spans="1:9" s="20" customFormat="1" x14ac:dyDescent="0.25">
      <c r="A280" s="43">
        <v>34</v>
      </c>
      <c r="B280" s="48"/>
      <c r="C280" s="49"/>
      <c r="D280" s="46" t="s">
        <v>33</v>
      </c>
      <c r="E280" s="50">
        <f t="shared" ref="E280:G281" si="101">SUM(E281)</f>
        <v>0</v>
      </c>
      <c r="F280" s="50">
        <f t="shared" si="101"/>
        <v>0</v>
      </c>
      <c r="G280" s="50">
        <f t="shared" si="101"/>
        <v>0</v>
      </c>
      <c r="H280" s="191">
        <f t="shared" ref="H280:H300" si="102">IF(G280&gt;0,G280/E280*100,0)</f>
        <v>0</v>
      </c>
      <c r="I280" s="191">
        <f>IF(G280&gt;0,G280/#REF!*100,0)</f>
        <v>0</v>
      </c>
    </row>
    <row r="281" spans="1:9" s="10" customFormat="1" x14ac:dyDescent="0.25">
      <c r="A281" s="32"/>
      <c r="B281" s="33">
        <v>343</v>
      </c>
      <c r="C281" s="34"/>
      <c r="D281" s="18" t="s">
        <v>74</v>
      </c>
      <c r="E281" s="14">
        <f t="shared" si="101"/>
        <v>0</v>
      </c>
      <c r="F281" s="14">
        <f t="shared" si="101"/>
        <v>0</v>
      </c>
      <c r="G281" s="14">
        <f t="shared" si="101"/>
        <v>0</v>
      </c>
      <c r="H281" s="129">
        <f t="shared" si="102"/>
        <v>0</v>
      </c>
      <c r="I281" s="129">
        <f>IF(G281&gt;0,G281/#REF!*100,0)</f>
        <v>0</v>
      </c>
    </row>
    <row r="282" spans="1:9" ht="15.75" thickBot="1" x14ac:dyDescent="0.3">
      <c r="A282" s="36"/>
      <c r="B282" s="35"/>
      <c r="C282" s="55">
        <v>3431</v>
      </c>
      <c r="D282" s="56" t="s">
        <v>75</v>
      </c>
      <c r="E282" s="57">
        <v>0</v>
      </c>
      <c r="F282" s="57">
        <v>0</v>
      </c>
      <c r="G282" s="57">
        <v>0</v>
      </c>
      <c r="H282" s="57">
        <f t="shared" si="102"/>
        <v>0</v>
      </c>
      <c r="I282" s="57">
        <f>IF(G282&gt;0,G282/#REF!*100,0)</f>
        <v>0</v>
      </c>
    </row>
    <row r="283" spans="1:9" s="10" customFormat="1" x14ac:dyDescent="0.25">
      <c r="A283" s="220" t="s">
        <v>78</v>
      </c>
      <c r="B283" s="221"/>
      <c r="C283" s="222"/>
      <c r="D283" s="110" t="s">
        <v>79</v>
      </c>
      <c r="E283" s="111">
        <f>SUM(E284)</f>
        <v>2000</v>
      </c>
      <c r="F283" s="111">
        <f t="shared" ref="F283:G283" si="103">SUM(F284)</f>
        <v>95000</v>
      </c>
      <c r="G283" s="111">
        <f t="shared" si="103"/>
        <v>32800</v>
      </c>
      <c r="H283" s="194">
        <f t="shared" si="102"/>
        <v>1639.9999999999998</v>
      </c>
      <c r="I283" s="194">
        <f>IF(G283&gt;0,G283/F283*100,0)</f>
        <v>34.526315789473685</v>
      </c>
    </row>
    <row r="284" spans="1:9" ht="16.5" hidden="1" customHeight="1" x14ac:dyDescent="0.25">
      <c r="A284" s="223">
        <v>3</v>
      </c>
      <c r="B284" s="224"/>
      <c r="C284" s="225"/>
      <c r="D284" s="42" t="s">
        <v>8</v>
      </c>
      <c r="E284" s="15">
        <f>SUM(E285+E292)</f>
        <v>2000</v>
      </c>
      <c r="F284" s="15">
        <f t="shared" ref="F284:G284" si="104">SUM(F285)</f>
        <v>95000</v>
      </c>
      <c r="G284" s="15">
        <f t="shared" si="104"/>
        <v>32800</v>
      </c>
      <c r="H284" s="121">
        <f t="shared" si="102"/>
        <v>1639.9999999999998</v>
      </c>
      <c r="I284" s="121">
        <f>IF(G284&gt;0,G284/F284*100,0)</f>
        <v>34.526315789473685</v>
      </c>
    </row>
    <row r="285" spans="1:9" s="10" customFormat="1" hidden="1" x14ac:dyDescent="0.25">
      <c r="A285" s="43">
        <v>31</v>
      </c>
      <c r="B285" s="44"/>
      <c r="C285" s="45"/>
      <c r="D285" s="46" t="s">
        <v>9</v>
      </c>
      <c r="E285" s="50">
        <f t="shared" ref="E285" si="105">SUM(E286+E288+E290)</f>
        <v>2000</v>
      </c>
      <c r="F285" s="50">
        <f t="shared" ref="F285" si="106">SUM(F286+F288+F290)</f>
        <v>95000</v>
      </c>
      <c r="G285" s="50">
        <f t="shared" ref="G285" si="107">SUM(G286+G288+G290)</f>
        <v>32800</v>
      </c>
      <c r="H285" s="191">
        <f t="shared" si="102"/>
        <v>1639.9999999999998</v>
      </c>
      <c r="I285" s="191">
        <f>IF(G285&gt;0,G285/F285*100,0)</f>
        <v>34.526315789473685</v>
      </c>
    </row>
    <row r="286" spans="1:9" hidden="1" x14ac:dyDescent="0.25">
      <c r="A286" s="32"/>
      <c r="B286" s="33">
        <v>311</v>
      </c>
      <c r="C286" s="34"/>
      <c r="D286" s="18" t="s">
        <v>36</v>
      </c>
      <c r="E286" s="14">
        <f t="shared" ref="E286:G286" si="108">SUM(E287)</f>
        <v>2000</v>
      </c>
      <c r="F286" s="14">
        <f t="shared" si="108"/>
        <v>95000</v>
      </c>
      <c r="G286" s="14">
        <f t="shared" si="108"/>
        <v>32800</v>
      </c>
      <c r="H286" s="129">
        <f t="shared" si="102"/>
        <v>1639.9999999999998</v>
      </c>
      <c r="I286" s="191">
        <f>IF(G286&gt;0,G286/F286*100,0)</f>
        <v>34.526315789473685</v>
      </c>
    </row>
    <row r="287" spans="1:9" s="184" customFormat="1" hidden="1" x14ac:dyDescent="0.25">
      <c r="A287" s="16"/>
      <c r="B287" s="17"/>
      <c r="C287" s="51">
        <v>3111</v>
      </c>
      <c r="D287" s="52" t="s">
        <v>38</v>
      </c>
      <c r="E287" s="54">
        <v>2000</v>
      </c>
      <c r="F287" s="54">
        <v>95000</v>
      </c>
      <c r="G287" s="54">
        <v>32800</v>
      </c>
      <c r="H287" s="197">
        <f t="shared" si="102"/>
        <v>1639.9999999999998</v>
      </c>
      <c r="I287" s="197">
        <f>IF(G287&gt;0,G287/F287*100,0)</f>
        <v>34.526315789473685</v>
      </c>
    </row>
    <row r="288" spans="1:9" s="21" customFormat="1" hidden="1" x14ac:dyDescent="0.25">
      <c r="A288" s="32"/>
      <c r="B288" s="33">
        <v>312</v>
      </c>
      <c r="C288" s="34"/>
      <c r="D288" s="18" t="s">
        <v>37</v>
      </c>
      <c r="E288" s="14">
        <f t="shared" ref="E288:G288" si="109">SUM(E289)</f>
        <v>0</v>
      </c>
      <c r="F288" s="14">
        <f t="shared" si="109"/>
        <v>0</v>
      </c>
      <c r="G288" s="14">
        <f t="shared" si="109"/>
        <v>0</v>
      </c>
      <c r="H288" s="129">
        <f t="shared" si="102"/>
        <v>0</v>
      </c>
      <c r="I288" s="129">
        <f>IF(G288&gt;0,G288/#REF!*100,0)</f>
        <v>0</v>
      </c>
    </row>
    <row r="289" spans="1:9" s="21" customFormat="1" hidden="1" x14ac:dyDescent="0.25">
      <c r="A289" s="16"/>
      <c r="B289" s="17"/>
      <c r="C289" s="51">
        <v>3121</v>
      </c>
      <c r="D289" s="52" t="s">
        <v>39</v>
      </c>
      <c r="E289" s="54">
        <v>0</v>
      </c>
      <c r="F289" s="54">
        <v>0</v>
      </c>
      <c r="G289" s="54">
        <v>0</v>
      </c>
      <c r="H289" s="197">
        <f t="shared" si="102"/>
        <v>0</v>
      </c>
      <c r="I289" s="197">
        <f>IF(G289&gt;0,G289/#REF!*100,0)</f>
        <v>0</v>
      </c>
    </row>
    <row r="290" spans="1:9" s="21" customFormat="1" hidden="1" x14ac:dyDescent="0.25">
      <c r="A290" s="32"/>
      <c r="B290" s="33">
        <v>313</v>
      </c>
      <c r="C290" s="34"/>
      <c r="D290" s="18" t="s">
        <v>40</v>
      </c>
      <c r="E290" s="14">
        <f t="shared" ref="E290:G290" si="110">SUM(E291)</f>
        <v>0</v>
      </c>
      <c r="F290" s="14">
        <f t="shared" si="110"/>
        <v>0</v>
      </c>
      <c r="G290" s="14">
        <f t="shared" si="110"/>
        <v>0</v>
      </c>
      <c r="H290" s="129">
        <f t="shared" si="102"/>
        <v>0</v>
      </c>
      <c r="I290" s="129">
        <f>IF(G290&gt;0,G290/#REF!*100,0)</f>
        <v>0</v>
      </c>
    </row>
    <row r="291" spans="1:9" s="109" customFormat="1" x14ac:dyDescent="0.25">
      <c r="A291" s="16"/>
      <c r="B291" s="17"/>
      <c r="C291" s="51">
        <v>3132</v>
      </c>
      <c r="D291" s="52" t="s">
        <v>41</v>
      </c>
      <c r="E291" s="54">
        <v>0</v>
      </c>
      <c r="F291" s="54">
        <v>0</v>
      </c>
      <c r="G291" s="54">
        <v>0</v>
      </c>
      <c r="H291" s="197">
        <f t="shared" si="102"/>
        <v>0</v>
      </c>
      <c r="I291" s="197">
        <f>IF(G291&gt;0,G291/#REF!*100,0)</f>
        <v>0</v>
      </c>
    </row>
    <row r="292" spans="1:9" x14ac:dyDescent="0.25">
      <c r="A292" s="185">
        <v>32</v>
      </c>
      <c r="B292" s="186"/>
      <c r="C292" s="187"/>
      <c r="D292" s="188" t="s">
        <v>16</v>
      </c>
      <c r="E292" s="189">
        <f>SUM(E293)</f>
        <v>0</v>
      </c>
      <c r="F292" s="189">
        <f>SUM(F293)</f>
        <v>0</v>
      </c>
      <c r="G292" s="189">
        <f>SUM(G293)</f>
        <v>0</v>
      </c>
      <c r="H292" s="191">
        <f t="shared" si="102"/>
        <v>0</v>
      </c>
      <c r="I292" s="191">
        <f>IF(G292&gt;0,G292/#REF!*100,0)</f>
        <v>0</v>
      </c>
    </row>
    <row r="293" spans="1:9" s="20" customFormat="1" x14ac:dyDescent="0.25">
      <c r="A293" s="32"/>
      <c r="B293" s="33">
        <v>321</v>
      </c>
      <c r="C293" s="34"/>
      <c r="D293" s="18" t="s">
        <v>43</v>
      </c>
      <c r="E293" s="14">
        <f>SUM(E294:E295)</f>
        <v>0</v>
      </c>
      <c r="F293" s="14">
        <f>SUM(F294:F295)</f>
        <v>0</v>
      </c>
      <c r="G293" s="14">
        <f>SUM(G294:G295)</f>
        <v>0</v>
      </c>
      <c r="H293" s="129">
        <f t="shared" si="102"/>
        <v>0</v>
      </c>
      <c r="I293" s="129">
        <f>IF(G293&gt;0,G293/#REF!*100,0)</f>
        <v>0</v>
      </c>
    </row>
    <row r="294" spans="1:9" s="10" customFormat="1" x14ac:dyDescent="0.25">
      <c r="A294" s="16"/>
      <c r="B294" s="17"/>
      <c r="C294" s="51">
        <v>3211</v>
      </c>
      <c r="D294" s="52" t="s">
        <v>44</v>
      </c>
      <c r="E294" s="54">
        <v>0</v>
      </c>
      <c r="F294" s="54">
        <v>0</v>
      </c>
      <c r="G294" s="54">
        <v>0</v>
      </c>
      <c r="H294" s="197">
        <f t="shared" si="102"/>
        <v>0</v>
      </c>
      <c r="I294" s="197">
        <f>IF(G294&gt;0,G294/#REF!*100,0)</f>
        <v>0</v>
      </c>
    </row>
    <row r="295" spans="1:9" ht="15.75" thickBot="1" x14ac:dyDescent="0.3">
      <c r="A295" s="36"/>
      <c r="B295" s="35"/>
      <c r="C295" s="55">
        <v>3212</v>
      </c>
      <c r="D295" s="56" t="s">
        <v>45</v>
      </c>
      <c r="E295" s="57">
        <v>0</v>
      </c>
      <c r="F295" s="57">
        <v>0</v>
      </c>
      <c r="G295" s="57">
        <v>0</v>
      </c>
      <c r="H295" s="57">
        <f t="shared" si="102"/>
        <v>0</v>
      </c>
      <c r="I295" s="57">
        <f>IF(G295&gt;0,G295/#REF!*100,0)</f>
        <v>0</v>
      </c>
    </row>
    <row r="296" spans="1:9" s="21" customFormat="1" x14ac:dyDescent="0.25">
      <c r="A296" s="220" t="s">
        <v>94</v>
      </c>
      <c r="B296" s="221"/>
      <c r="C296" s="222"/>
      <c r="D296" s="110" t="s">
        <v>95</v>
      </c>
      <c r="E296" s="111">
        <f t="shared" ref="E296:G297" si="111">SUM(E297)</f>
        <v>0</v>
      </c>
      <c r="F296" s="111">
        <f t="shared" si="111"/>
        <v>0</v>
      </c>
      <c r="G296" s="111">
        <f t="shared" si="111"/>
        <v>0</v>
      </c>
      <c r="H296" s="194">
        <f t="shared" si="102"/>
        <v>0</v>
      </c>
      <c r="I296" s="194">
        <f>IF(G296&gt;0,G296/#REF!*100,0)</f>
        <v>0</v>
      </c>
    </row>
    <row r="297" spans="1:9" s="10" customFormat="1" x14ac:dyDescent="0.25">
      <c r="A297" s="223">
        <v>3</v>
      </c>
      <c r="B297" s="224"/>
      <c r="C297" s="225"/>
      <c r="D297" s="42" t="s">
        <v>8</v>
      </c>
      <c r="E297" s="15">
        <f t="shared" si="111"/>
        <v>0</v>
      </c>
      <c r="F297" s="15">
        <f t="shared" si="111"/>
        <v>0</v>
      </c>
      <c r="G297" s="15">
        <f t="shared" si="111"/>
        <v>0</v>
      </c>
      <c r="H297" s="121">
        <f t="shared" si="102"/>
        <v>0</v>
      </c>
      <c r="I297" s="121">
        <f>IF(G297&gt;0,G297/#REF!*100,0)</f>
        <v>0</v>
      </c>
    </row>
    <row r="298" spans="1:9" s="109" customFormat="1" ht="15" customHeight="1" x14ac:dyDescent="0.25">
      <c r="A298" s="43">
        <v>31</v>
      </c>
      <c r="B298" s="44"/>
      <c r="C298" s="45"/>
      <c r="D298" s="46" t="s">
        <v>9</v>
      </c>
      <c r="E298" s="50">
        <f>SUM(E299)</f>
        <v>0</v>
      </c>
      <c r="F298" s="50">
        <f>SUM(F299)</f>
        <v>0</v>
      </c>
      <c r="G298" s="50">
        <f>SUM(G299)</f>
        <v>0</v>
      </c>
      <c r="H298" s="191">
        <f t="shared" si="102"/>
        <v>0</v>
      </c>
      <c r="I298" s="191">
        <f>IF(G298&gt;0,G298/#REF!*100,0)</f>
        <v>0</v>
      </c>
    </row>
    <row r="299" spans="1:9" s="10" customFormat="1" x14ac:dyDescent="0.25">
      <c r="A299" s="32"/>
      <c r="B299" s="33">
        <v>313</v>
      </c>
      <c r="C299" s="34"/>
      <c r="D299" s="18" t="s">
        <v>40</v>
      </c>
      <c r="E299" s="14">
        <f t="shared" ref="E299:G299" si="112">SUM(E300)</f>
        <v>0</v>
      </c>
      <c r="F299" s="14">
        <f t="shared" si="112"/>
        <v>0</v>
      </c>
      <c r="G299" s="14">
        <f t="shared" si="112"/>
        <v>0</v>
      </c>
      <c r="H299" s="129">
        <f t="shared" si="102"/>
        <v>0</v>
      </c>
      <c r="I299" s="129">
        <f>IF(G299&gt;0,G299/#REF!*100,0)</f>
        <v>0</v>
      </c>
    </row>
    <row r="300" spans="1:9" s="47" customFormat="1" ht="15.75" thickBot="1" x14ac:dyDescent="0.3">
      <c r="A300" s="36"/>
      <c r="B300" s="35"/>
      <c r="C300" s="55">
        <v>3132</v>
      </c>
      <c r="D300" s="56" t="s">
        <v>41</v>
      </c>
      <c r="E300" s="57">
        <v>0</v>
      </c>
      <c r="F300" s="57"/>
      <c r="G300" s="57"/>
      <c r="H300" s="57">
        <f t="shared" si="102"/>
        <v>0</v>
      </c>
      <c r="I300" s="57">
        <f>IF(G300&gt;0,G300/#REF!*100,0)</f>
        <v>0</v>
      </c>
    </row>
    <row r="301" spans="1:9" s="63" customFormat="1" ht="15" customHeight="1" thickBot="1" x14ac:dyDescent="0.25">
      <c r="A301" s="73"/>
      <c r="B301" s="74"/>
      <c r="C301" s="74"/>
      <c r="D301" s="75"/>
      <c r="E301" s="76"/>
      <c r="F301" s="76"/>
      <c r="G301" s="76"/>
      <c r="H301" s="76"/>
      <c r="I301" s="76"/>
    </row>
    <row r="302" spans="1:9" s="38" customFormat="1" ht="15" customHeight="1" thickBot="1" x14ac:dyDescent="0.3">
      <c r="A302" s="251" t="s">
        <v>151</v>
      </c>
      <c r="B302" s="252"/>
      <c r="C302" s="252"/>
      <c r="D302" s="77" t="s">
        <v>100</v>
      </c>
      <c r="E302" s="78">
        <f>SUM(E303+E312+E321+E330)</f>
        <v>2375.5</v>
      </c>
      <c r="F302" s="78">
        <f>SUM(F303+F312+F321+F330)</f>
        <v>4000</v>
      </c>
      <c r="G302" s="78">
        <f>SUM(G303+G312+G321+G330)</f>
        <v>614.37</v>
      </c>
      <c r="H302" s="198">
        <f>IF(G302&gt;0,G302/E302*100,0)</f>
        <v>25.862765733529784</v>
      </c>
      <c r="I302" s="198">
        <f t="shared" ref="I302:I307" si="113">IF(G302&gt;0,G302/F302*100,0)</f>
        <v>15.359249999999999</v>
      </c>
    </row>
    <row r="303" spans="1:9" s="38" customFormat="1" ht="15" customHeight="1" x14ac:dyDescent="0.2">
      <c r="A303" s="220" t="s">
        <v>35</v>
      </c>
      <c r="B303" s="221"/>
      <c r="C303" s="222"/>
      <c r="D303" s="107" t="s">
        <v>7</v>
      </c>
      <c r="E303" s="108">
        <f t="shared" ref="E303:G305" si="114">SUM(E304)</f>
        <v>2375.5</v>
      </c>
      <c r="F303" s="108">
        <f t="shared" si="114"/>
        <v>3500</v>
      </c>
      <c r="G303" s="108">
        <f t="shared" si="114"/>
        <v>614.37</v>
      </c>
      <c r="H303" s="194">
        <v>0</v>
      </c>
      <c r="I303" s="194">
        <f t="shared" si="113"/>
        <v>17.553428571428572</v>
      </c>
    </row>
    <row r="304" spans="1:9" s="38" customFormat="1" ht="15" customHeight="1" x14ac:dyDescent="0.25">
      <c r="A304" s="223">
        <v>4</v>
      </c>
      <c r="B304" s="224"/>
      <c r="C304" s="225"/>
      <c r="D304" s="42" t="s">
        <v>1</v>
      </c>
      <c r="E304" s="15">
        <f t="shared" si="114"/>
        <v>2375.5</v>
      </c>
      <c r="F304" s="15">
        <f t="shared" si="114"/>
        <v>3500</v>
      </c>
      <c r="G304" s="15">
        <f t="shared" si="114"/>
        <v>614.37</v>
      </c>
      <c r="H304" s="121">
        <v>0</v>
      </c>
      <c r="I304" s="121">
        <f t="shared" si="113"/>
        <v>17.553428571428572</v>
      </c>
    </row>
    <row r="305" spans="1:9" s="38" customFormat="1" ht="13.5" customHeight="1" x14ac:dyDescent="0.2">
      <c r="A305" s="43">
        <v>42</v>
      </c>
      <c r="B305" s="44"/>
      <c r="C305" s="45"/>
      <c r="D305" s="46" t="s">
        <v>26</v>
      </c>
      <c r="E305" s="50">
        <f t="shared" si="114"/>
        <v>2375.5</v>
      </c>
      <c r="F305" s="50">
        <f t="shared" si="114"/>
        <v>3500</v>
      </c>
      <c r="G305" s="50">
        <f t="shared" si="114"/>
        <v>614.37</v>
      </c>
      <c r="H305" s="191">
        <v>0</v>
      </c>
      <c r="I305" s="191">
        <f t="shared" si="113"/>
        <v>17.553428571428572</v>
      </c>
    </row>
    <row r="306" spans="1:9" s="38" customFormat="1" ht="15" customHeight="1" x14ac:dyDescent="0.2">
      <c r="A306" s="58"/>
      <c r="B306" s="59">
        <v>422</v>
      </c>
      <c r="C306" s="60"/>
      <c r="D306" s="61" t="s">
        <v>86</v>
      </c>
      <c r="E306" s="62">
        <f t="shared" ref="E306" si="115">SUM(E307:E311)</f>
        <v>2375.5</v>
      </c>
      <c r="F306" s="62">
        <f t="shared" ref="F306" si="116">SUM(F307:F311)</f>
        <v>3500</v>
      </c>
      <c r="G306" s="62">
        <f t="shared" ref="G306" si="117">SUM(G307:G311)</f>
        <v>614.37</v>
      </c>
      <c r="H306" s="129">
        <v>0</v>
      </c>
      <c r="I306" s="191">
        <f t="shared" si="113"/>
        <v>17.553428571428572</v>
      </c>
    </row>
    <row r="307" spans="1:9" s="10" customFormat="1" x14ac:dyDescent="0.25">
      <c r="A307" s="37"/>
      <c r="B307" s="39"/>
      <c r="C307" s="64">
        <v>4221</v>
      </c>
      <c r="D307" s="65" t="s">
        <v>87</v>
      </c>
      <c r="E307" s="66">
        <v>2375.5</v>
      </c>
      <c r="F307" s="66">
        <v>2500</v>
      </c>
      <c r="G307" s="66"/>
      <c r="H307" s="197">
        <v>0</v>
      </c>
      <c r="I307" s="197">
        <f t="shared" si="113"/>
        <v>0</v>
      </c>
    </row>
    <row r="308" spans="1:9" x14ac:dyDescent="0.25">
      <c r="A308" s="37"/>
      <c r="B308" s="39"/>
      <c r="C308" s="64">
        <v>4222</v>
      </c>
      <c r="D308" s="65" t="s">
        <v>88</v>
      </c>
      <c r="E308" s="66"/>
      <c r="F308" s="66"/>
      <c r="G308" s="66"/>
      <c r="H308" s="197">
        <f>IF(G308&gt;0,G308/E308*100,0)</f>
        <v>0</v>
      </c>
      <c r="I308" s="197">
        <f>IF(G308&gt;0,G308/#REF!*100,0)</f>
        <v>0</v>
      </c>
    </row>
    <row r="309" spans="1:9" s="20" customFormat="1" hidden="1" x14ac:dyDescent="0.25">
      <c r="A309" s="37"/>
      <c r="B309" s="39"/>
      <c r="C309" s="64">
        <v>4223</v>
      </c>
      <c r="D309" s="65" t="s">
        <v>89</v>
      </c>
      <c r="E309" s="66"/>
      <c r="F309" s="66"/>
      <c r="G309" s="66"/>
      <c r="H309" s="197">
        <f>IF(G309&gt;0,G309/E309*100,0)</f>
        <v>0</v>
      </c>
      <c r="I309" s="197">
        <f>IF(G309&gt;0,G309/#REF!*100,0)</f>
        <v>0</v>
      </c>
    </row>
    <row r="310" spans="1:9" s="10" customFormat="1" hidden="1" x14ac:dyDescent="0.25">
      <c r="A310" s="37"/>
      <c r="B310" s="39"/>
      <c r="C310" s="64">
        <v>4226</v>
      </c>
      <c r="D310" s="65" t="s">
        <v>90</v>
      </c>
      <c r="E310" s="66"/>
      <c r="F310" s="66"/>
      <c r="G310" s="66"/>
      <c r="H310" s="197">
        <f>IF(G310&gt;0,G310/E310*100,0)</f>
        <v>0</v>
      </c>
      <c r="I310" s="197">
        <f>IF(G310&gt;0,G310/#REF!*100,0)</f>
        <v>0</v>
      </c>
    </row>
    <row r="311" spans="1:9" ht="15.75" hidden="1" thickBot="1" x14ac:dyDescent="0.3">
      <c r="A311" s="40"/>
      <c r="B311" s="41"/>
      <c r="C311" s="67">
        <v>4227</v>
      </c>
      <c r="D311" s="68" t="s">
        <v>91</v>
      </c>
      <c r="E311" s="69"/>
      <c r="F311" s="69">
        <v>1000</v>
      </c>
      <c r="G311" s="69">
        <v>614.37</v>
      </c>
      <c r="H311" s="57">
        <v>0</v>
      </c>
      <c r="I311" s="197">
        <f>IF(G311&gt;0,G311/F311*100,0)</f>
        <v>61.436999999999998</v>
      </c>
    </row>
    <row r="312" spans="1:9" hidden="1" x14ac:dyDescent="0.25">
      <c r="A312" s="220" t="s">
        <v>42</v>
      </c>
      <c r="B312" s="221"/>
      <c r="C312" s="222"/>
      <c r="D312" s="110" t="s">
        <v>25</v>
      </c>
      <c r="E312" s="108">
        <f t="shared" ref="E312:E314" si="118">SUM(E313)</f>
        <v>0</v>
      </c>
      <c r="F312" s="108">
        <f t="shared" ref="F312:G314" si="119">SUM(F313)</f>
        <v>0</v>
      </c>
      <c r="G312" s="108">
        <f t="shared" si="119"/>
        <v>0</v>
      </c>
      <c r="H312" s="194">
        <f t="shared" ref="H312:H333" si="120">IF(G312&gt;0,G312/E312*100,0)</f>
        <v>0</v>
      </c>
      <c r="I312" s="194">
        <f>IF(G312&gt;0,G312/#REF!*100,0)</f>
        <v>0</v>
      </c>
    </row>
    <row r="313" spans="1:9" hidden="1" x14ac:dyDescent="0.25">
      <c r="A313" s="223">
        <v>4</v>
      </c>
      <c r="B313" s="224"/>
      <c r="C313" s="225"/>
      <c r="D313" s="42" t="s">
        <v>1</v>
      </c>
      <c r="E313" s="15">
        <f t="shared" si="118"/>
        <v>0</v>
      </c>
      <c r="F313" s="15">
        <f t="shared" si="119"/>
        <v>0</v>
      </c>
      <c r="G313" s="15">
        <f t="shared" si="119"/>
        <v>0</v>
      </c>
      <c r="H313" s="121">
        <f t="shared" si="120"/>
        <v>0</v>
      </c>
      <c r="I313" s="121">
        <f>IF(G313&gt;0,G313/#REF!*100,0)</f>
        <v>0</v>
      </c>
    </row>
    <row r="314" spans="1:9" hidden="1" x14ac:dyDescent="0.25">
      <c r="A314" s="43">
        <v>42</v>
      </c>
      <c r="B314" s="44"/>
      <c r="C314" s="45"/>
      <c r="D314" s="46" t="s">
        <v>26</v>
      </c>
      <c r="E314" s="50">
        <f t="shared" si="118"/>
        <v>0</v>
      </c>
      <c r="F314" s="50">
        <f t="shared" si="119"/>
        <v>0</v>
      </c>
      <c r="G314" s="50">
        <f t="shared" si="119"/>
        <v>0</v>
      </c>
      <c r="H314" s="191">
        <f t="shared" si="120"/>
        <v>0</v>
      </c>
      <c r="I314" s="191">
        <f>IF(G314&gt;0,G314/#REF!*100,0)</f>
        <v>0</v>
      </c>
    </row>
    <row r="315" spans="1:9" hidden="1" x14ac:dyDescent="0.25">
      <c r="A315" s="58"/>
      <c r="B315" s="59">
        <v>422</v>
      </c>
      <c r="C315" s="60"/>
      <c r="D315" s="61" t="s">
        <v>86</v>
      </c>
      <c r="E315" s="62">
        <f t="shared" ref="E315" si="121">SUM(E316:E320)</f>
        <v>0</v>
      </c>
      <c r="F315" s="62">
        <f t="shared" ref="F315" si="122">SUM(F316:F320)</f>
        <v>0</v>
      </c>
      <c r="G315" s="62">
        <f t="shared" ref="G315" si="123">SUM(G316:G320)</f>
        <v>0</v>
      </c>
      <c r="H315" s="129">
        <f t="shared" si="120"/>
        <v>0</v>
      </c>
      <c r="I315" s="129">
        <f>IF(G315&gt;0,G315/#REF!*100,0)</f>
        <v>0</v>
      </c>
    </row>
    <row r="316" spans="1:9" s="10" customFormat="1" x14ac:dyDescent="0.25">
      <c r="A316" s="37"/>
      <c r="B316" s="39"/>
      <c r="C316" s="64">
        <v>4221</v>
      </c>
      <c r="D316" s="65" t="s">
        <v>87</v>
      </c>
      <c r="E316" s="66"/>
      <c r="F316" s="66"/>
      <c r="G316" s="66"/>
      <c r="H316" s="197">
        <f t="shared" si="120"/>
        <v>0</v>
      </c>
      <c r="I316" s="197">
        <f>IF(G316&gt;0,G316/#REF!*100,0)</f>
        <v>0</v>
      </c>
    </row>
    <row r="317" spans="1:9" x14ac:dyDescent="0.25">
      <c r="A317" s="37"/>
      <c r="B317" s="39"/>
      <c r="C317" s="64">
        <v>4222</v>
      </c>
      <c r="D317" s="65" t="s">
        <v>88</v>
      </c>
      <c r="E317" s="66">
        <v>0</v>
      </c>
      <c r="F317" s="66"/>
      <c r="G317" s="66"/>
      <c r="H317" s="197">
        <f t="shared" si="120"/>
        <v>0</v>
      </c>
      <c r="I317" s="197">
        <f>IF(G317&gt;0,G317/#REF!*100,0)</f>
        <v>0</v>
      </c>
    </row>
    <row r="318" spans="1:9" s="20" customFormat="1" hidden="1" x14ac:dyDescent="0.25">
      <c r="A318" s="37"/>
      <c r="B318" s="39"/>
      <c r="C318" s="64">
        <v>4223</v>
      </c>
      <c r="D318" s="65" t="s">
        <v>89</v>
      </c>
      <c r="E318" s="66"/>
      <c r="F318" s="66"/>
      <c r="G318" s="66"/>
      <c r="H318" s="197">
        <f t="shared" si="120"/>
        <v>0</v>
      </c>
      <c r="I318" s="197">
        <f>IF(G318&gt;0,G318/#REF!*100,0)</f>
        <v>0</v>
      </c>
    </row>
    <row r="319" spans="1:9" s="10" customFormat="1" hidden="1" x14ac:dyDescent="0.25">
      <c r="A319" s="37"/>
      <c r="B319" s="39"/>
      <c r="C319" s="64">
        <v>4226</v>
      </c>
      <c r="D319" s="65" t="s">
        <v>90</v>
      </c>
      <c r="E319" s="66"/>
      <c r="F319" s="66"/>
      <c r="G319" s="66"/>
      <c r="H319" s="197">
        <f t="shared" si="120"/>
        <v>0</v>
      </c>
      <c r="I319" s="197">
        <f>IF(G319&gt;0,G319/#REF!*100,0)</f>
        <v>0</v>
      </c>
    </row>
    <row r="320" spans="1:9" ht="15.75" hidden="1" thickBot="1" x14ac:dyDescent="0.3">
      <c r="A320" s="40"/>
      <c r="B320" s="41"/>
      <c r="C320" s="67">
        <v>4227</v>
      </c>
      <c r="D320" s="68" t="s">
        <v>91</v>
      </c>
      <c r="E320" s="69"/>
      <c r="F320" s="69"/>
      <c r="G320" s="69"/>
      <c r="H320" s="57">
        <f t="shared" si="120"/>
        <v>0</v>
      </c>
      <c r="I320" s="57">
        <f>IF(G320&gt;0,G320/#REF!*100,0)</f>
        <v>0</v>
      </c>
    </row>
    <row r="321" spans="1:10" hidden="1" x14ac:dyDescent="0.25">
      <c r="A321" s="220" t="s">
        <v>98</v>
      </c>
      <c r="B321" s="221"/>
      <c r="C321" s="222"/>
      <c r="D321" s="110" t="s">
        <v>24</v>
      </c>
      <c r="E321" s="108">
        <f t="shared" ref="E321:G323" si="124">SUM(E322)</f>
        <v>0</v>
      </c>
      <c r="F321" s="108">
        <f t="shared" si="124"/>
        <v>0</v>
      </c>
      <c r="G321" s="108">
        <f t="shared" si="124"/>
        <v>0</v>
      </c>
      <c r="H321" s="194">
        <f t="shared" si="120"/>
        <v>0</v>
      </c>
      <c r="I321" s="194">
        <f>IF(G321&gt;0,G321/#REF!*100,0)</f>
        <v>0</v>
      </c>
    </row>
    <row r="322" spans="1:10" hidden="1" x14ac:dyDescent="0.25">
      <c r="A322" s="223">
        <v>4</v>
      </c>
      <c r="B322" s="224"/>
      <c r="C322" s="225"/>
      <c r="D322" s="42" t="s">
        <v>1</v>
      </c>
      <c r="E322" s="15">
        <f t="shared" si="124"/>
        <v>0</v>
      </c>
      <c r="F322" s="15">
        <f t="shared" si="124"/>
        <v>0</v>
      </c>
      <c r="G322" s="15">
        <f t="shared" si="124"/>
        <v>0</v>
      </c>
      <c r="H322" s="121">
        <f t="shared" si="120"/>
        <v>0</v>
      </c>
      <c r="I322" s="121">
        <f>IF(G322&gt;0,G322/#REF!*100,0)</f>
        <v>0</v>
      </c>
    </row>
    <row r="323" spans="1:10" hidden="1" x14ac:dyDescent="0.25">
      <c r="A323" s="43">
        <v>42</v>
      </c>
      <c r="B323" s="44"/>
      <c r="C323" s="45"/>
      <c r="D323" s="46" t="s">
        <v>26</v>
      </c>
      <c r="E323" s="50">
        <f t="shared" si="124"/>
        <v>0</v>
      </c>
      <c r="F323" s="50">
        <f t="shared" si="124"/>
        <v>0</v>
      </c>
      <c r="G323" s="50">
        <f t="shared" si="124"/>
        <v>0</v>
      </c>
      <c r="H323" s="191">
        <f t="shared" si="120"/>
        <v>0</v>
      </c>
      <c r="I323" s="191">
        <f>IF(G323&gt;0,G323/#REF!*100,0)</f>
        <v>0</v>
      </c>
    </row>
    <row r="324" spans="1:10" hidden="1" x14ac:dyDescent="0.25">
      <c r="A324" s="58"/>
      <c r="B324" s="59">
        <v>422</v>
      </c>
      <c r="C324" s="60"/>
      <c r="D324" s="61" t="s">
        <v>86</v>
      </c>
      <c r="E324" s="62">
        <f t="shared" ref="E324" si="125">SUM(E325:E329)</f>
        <v>0</v>
      </c>
      <c r="F324" s="62">
        <f t="shared" ref="F324" si="126">SUM(F325:F329)</f>
        <v>0</v>
      </c>
      <c r="G324" s="62">
        <f t="shared" ref="G324" si="127">SUM(G325:G329)</f>
        <v>0</v>
      </c>
      <c r="H324" s="129">
        <f t="shared" si="120"/>
        <v>0</v>
      </c>
      <c r="I324" s="129">
        <f>IF(G324&gt;0,G324/#REF!*100,0)</f>
        <v>0</v>
      </c>
    </row>
    <row r="325" spans="1:10" s="109" customFormat="1" x14ac:dyDescent="0.25">
      <c r="A325" s="37"/>
      <c r="B325" s="39"/>
      <c r="C325" s="64">
        <v>4221</v>
      </c>
      <c r="D325" s="65" t="s">
        <v>87</v>
      </c>
      <c r="E325" s="66"/>
      <c r="F325" s="66"/>
      <c r="G325" s="66"/>
      <c r="H325" s="197">
        <f t="shared" si="120"/>
        <v>0</v>
      </c>
      <c r="I325" s="197">
        <f>IF(G325&gt;0,G325/#REF!*100,0)</f>
        <v>0</v>
      </c>
    </row>
    <row r="326" spans="1:10" x14ac:dyDescent="0.25">
      <c r="A326" s="37"/>
      <c r="B326" s="39"/>
      <c r="C326" s="64">
        <v>4222</v>
      </c>
      <c r="D326" s="65" t="s">
        <v>88</v>
      </c>
      <c r="E326" s="66"/>
      <c r="F326" s="66"/>
      <c r="G326" s="66"/>
      <c r="H326" s="197">
        <f t="shared" si="120"/>
        <v>0</v>
      </c>
      <c r="I326" s="197">
        <f>IF(G326&gt;0,G326/#REF!*100,0)</f>
        <v>0</v>
      </c>
    </row>
    <row r="327" spans="1:10" s="20" customFormat="1" x14ac:dyDescent="0.25">
      <c r="A327" s="37"/>
      <c r="B327" s="39"/>
      <c r="C327" s="64">
        <v>4223</v>
      </c>
      <c r="D327" s="65" t="s">
        <v>89</v>
      </c>
      <c r="E327" s="66"/>
      <c r="F327" s="66"/>
      <c r="G327" s="66"/>
      <c r="H327" s="197">
        <f t="shared" si="120"/>
        <v>0</v>
      </c>
      <c r="I327" s="197">
        <f>IF(G327&gt;0,G327/#REF!*100,0)</f>
        <v>0</v>
      </c>
    </row>
    <row r="328" spans="1:10" s="10" customFormat="1" x14ac:dyDescent="0.25">
      <c r="A328" s="37"/>
      <c r="B328" s="39"/>
      <c r="C328" s="64">
        <v>4226</v>
      </c>
      <c r="D328" s="65" t="s">
        <v>90</v>
      </c>
      <c r="E328" s="66"/>
      <c r="F328" s="66"/>
      <c r="G328" s="66"/>
      <c r="H328" s="197">
        <f t="shared" si="120"/>
        <v>0</v>
      </c>
      <c r="I328" s="197">
        <f>IF(G328&gt;0,G328/#REF!*100,0)</f>
        <v>0</v>
      </c>
    </row>
    <row r="329" spans="1:10" ht="15.75" hidden="1" thickBot="1" x14ac:dyDescent="0.3">
      <c r="A329" s="40"/>
      <c r="B329" s="41"/>
      <c r="C329" s="67">
        <v>4227</v>
      </c>
      <c r="D329" s="68" t="s">
        <v>91</v>
      </c>
      <c r="E329" s="69"/>
      <c r="F329" s="69"/>
      <c r="G329" s="69"/>
      <c r="H329" s="57">
        <f t="shared" si="120"/>
        <v>0</v>
      </c>
      <c r="I329" s="57">
        <f>IF(G329&gt;0,G329/#REF!*100,0)</f>
        <v>0</v>
      </c>
    </row>
    <row r="330" spans="1:10" hidden="1" x14ac:dyDescent="0.25">
      <c r="A330" s="220" t="s">
        <v>92</v>
      </c>
      <c r="B330" s="221"/>
      <c r="C330" s="222"/>
      <c r="D330" s="107" t="s">
        <v>29</v>
      </c>
      <c r="E330" s="108">
        <f t="shared" ref="E330:E332" si="128">SUM(E331)</f>
        <v>0</v>
      </c>
      <c r="F330" s="108">
        <f t="shared" ref="F330:G332" si="129">SUM(F331)</f>
        <v>500</v>
      </c>
      <c r="G330" s="108">
        <f t="shared" si="129"/>
        <v>0</v>
      </c>
      <c r="H330" s="194">
        <f t="shared" si="120"/>
        <v>0</v>
      </c>
      <c r="I330" s="194">
        <f>IF(G330&gt;0,G330/#REF!*100,0)</f>
        <v>0</v>
      </c>
    </row>
    <row r="331" spans="1:10" hidden="1" x14ac:dyDescent="0.25">
      <c r="A331" s="223">
        <v>4</v>
      </c>
      <c r="B331" s="224"/>
      <c r="C331" s="225"/>
      <c r="D331" s="42" t="s">
        <v>1</v>
      </c>
      <c r="E331" s="15">
        <f t="shared" si="128"/>
        <v>0</v>
      </c>
      <c r="F331" s="15">
        <f t="shared" si="129"/>
        <v>500</v>
      </c>
      <c r="G331" s="15">
        <f t="shared" si="129"/>
        <v>0</v>
      </c>
      <c r="H331" s="121">
        <f t="shared" si="120"/>
        <v>0</v>
      </c>
      <c r="I331" s="121">
        <f>IF(G331&gt;0,G331/#REF!*100,0)</f>
        <v>0</v>
      </c>
    </row>
    <row r="332" spans="1:10" x14ac:dyDescent="0.25">
      <c r="A332" s="43">
        <v>42</v>
      </c>
      <c r="B332" s="44"/>
      <c r="C332" s="45"/>
      <c r="D332" s="46" t="s">
        <v>26</v>
      </c>
      <c r="E332" s="50">
        <f t="shared" si="128"/>
        <v>0</v>
      </c>
      <c r="F332" s="50">
        <f t="shared" si="129"/>
        <v>500</v>
      </c>
      <c r="G332" s="50">
        <f t="shared" si="129"/>
        <v>0</v>
      </c>
      <c r="H332" s="191">
        <f t="shared" si="120"/>
        <v>0</v>
      </c>
      <c r="I332" s="191">
        <f>IF(G332&gt;0,G332/#REF!*100,0)</f>
        <v>0</v>
      </c>
    </row>
    <row r="333" spans="1:10" x14ac:dyDescent="0.25">
      <c r="A333" s="58"/>
      <c r="B333" s="59">
        <v>422</v>
      </c>
      <c r="C333" s="60"/>
      <c r="D333" s="61" t="s">
        <v>86</v>
      </c>
      <c r="E333" s="62">
        <f t="shared" ref="E333" si="130">SUM(E334:E338)</f>
        <v>0</v>
      </c>
      <c r="F333" s="62">
        <f t="shared" ref="F333" si="131">SUM(F334:F338)</f>
        <v>500</v>
      </c>
      <c r="G333" s="62">
        <f t="shared" ref="G333" si="132">SUM(G334:G338)</f>
        <v>0</v>
      </c>
      <c r="H333" s="129">
        <f t="shared" si="120"/>
        <v>0</v>
      </c>
      <c r="I333" s="129">
        <f>IF(G333&gt;0,G333/#REF!*100,0)</f>
        <v>0</v>
      </c>
    </row>
    <row r="334" spans="1:10" x14ac:dyDescent="0.25">
      <c r="A334" s="37"/>
      <c r="B334" s="39"/>
      <c r="C334" s="64">
        <v>4221</v>
      </c>
      <c r="D334" s="65" t="s">
        <v>87</v>
      </c>
      <c r="E334" s="66"/>
      <c r="F334" s="66"/>
      <c r="G334" s="66"/>
      <c r="H334" s="66"/>
      <c r="I334" s="66"/>
    </row>
    <row r="335" spans="1:10" s="10" customFormat="1" x14ac:dyDescent="0.25">
      <c r="A335" s="37"/>
      <c r="B335" s="39"/>
      <c r="C335" s="64">
        <v>4222</v>
      </c>
      <c r="D335" s="65" t="s">
        <v>88</v>
      </c>
      <c r="E335" s="66"/>
      <c r="F335" s="66"/>
      <c r="G335" s="66"/>
      <c r="H335" s="66"/>
      <c r="I335" s="66"/>
      <c r="J335" s="85"/>
    </row>
    <row r="336" spans="1:10" s="109" customFormat="1" ht="15" customHeight="1" x14ac:dyDescent="0.25">
      <c r="A336" s="37"/>
      <c r="B336" s="39"/>
      <c r="C336" s="64">
        <v>4223</v>
      </c>
      <c r="D336" s="65" t="s">
        <v>89</v>
      </c>
      <c r="E336" s="66"/>
      <c r="F336" s="66"/>
      <c r="G336" s="66"/>
      <c r="H336" s="66"/>
      <c r="I336" s="66"/>
    </row>
    <row r="337" spans="1:9" s="10" customFormat="1" x14ac:dyDescent="0.25">
      <c r="A337" s="37"/>
      <c r="B337" s="39"/>
      <c r="C337" s="64">
        <v>4226</v>
      </c>
      <c r="D337" s="65" t="s">
        <v>90</v>
      </c>
      <c r="E337" s="66">
        <v>0</v>
      </c>
      <c r="F337" s="66"/>
      <c r="G337" s="66"/>
      <c r="H337" s="197">
        <f>IF(G337&gt;0,G337/E337*100,0)</f>
        <v>0</v>
      </c>
      <c r="I337" s="197">
        <f>IF(G337&gt;0,G337/#REF!*100,0)</f>
        <v>0</v>
      </c>
    </row>
    <row r="338" spans="1:9" s="47" customFormat="1" ht="15.75" thickBot="1" x14ac:dyDescent="0.3">
      <c r="A338" s="87"/>
      <c r="B338" s="88"/>
      <c r="C338" s="89">
        <v>4227</v>
      </c>
      <c r="D338" s="90" t="s">
        <v>91</v>
      </c>
      <c r="E338" s="91"/>
      <c r="F338" s="91">
        <v>500</v>
      </c>
      <c r="G338" s="91"/>
      <c r="H338" s="57">
        <f>IF(G338&gt;0,G338/E338*100,0)</f>
        <v>0</v>
      </c>
      <c r="I338" s="57">
        <f>IF(G338&gt;0,G338/#REF!*100,0)</f>
        <v>0</v>
      </c>
    </row>
    <row r="339" spans="1:9" s="63" customFormat="1" ht="15" customHeight="1" x14ac:dyDescent="0.25">
      <c r="A339"/>
      <c r="B339"/>
      <c r="C339"/>
      <c r="D339"/>
      <c r="E339"/>
      <c r="F339"/>
      <c r="G339"/>
      <c r="H339"/>
      <c r="I339"/>
    </row>
    <row r="340" spans="1:9" s="38" customFormat="1" ht="15" customHeight="1" thickBot="1" x14ac:dyDescent="0.3">
      <c r="A340" s="253" t="s">
        <v>101</v>
      </c>
      <c r="B340" s="254"/>
      <c r="C340" s="254"/>
      <c r="D340" s="79" t="s">
        <v>103</v>
      </c>
      <c r="E340" s="84">
        <f>SUM(E341)</f>
        <v>0</v>
      </c>
      <c r="F340" s="84">
        <f>SUM(F341)</f>
        <v>0</v>
      </c>
      <c r="G340" s="84">
        <f>SUM(G341)</f>
        <v>0</v>
      </c>
      <c r="H340" s="198">
        <f t="shared" ref="H340:H345" si="133">IF(G340&gt;0,G340/E340*100,0)</f>
        <v>0</v>
      </c>
      <c r="I340" s="198">
        <f>IF(G340&gt;0,G340/#REF!*100,0)</f>
        <v>0</v>
      </c>
    </row>
    <row r="341" spans="1:9" x14ac:dyDescent="0.25">
      <c r="A341" s="220" t="s">
        <v>35</v>
      </c>
      <c r="B341" s="221"/>
      <c r="C341" s="222"/>
      <c r="D341" s="107" t="s">
        <v>7</v>
      </c>
      <c r="E341" s="108">
        <f t="shared" ref="E341:G343" si="134">SUM(E342)</f>
        <v>0</v>
      </c>
      <c r="F341" s="108">
        <f t="shared" si="134"/>
        <v>0</v>
      </c>
      <c r="G341" s="108">
        <f t="shared" si="134"/>
        <v>0</v>
      </c>
      <c r="H341" s="194">
        <f t="shared" si="133"/>
        <v>0</v>
      </c>
      <c r="I341" s="194">
        <f>IF(G341&gt;0,G341/#REF!*100,0)</f>
        <v>0</v>
      </c>
    </row>
    <row r="342" spans="1:9" x14ac:dyDescent="0.25">
      <c r="A342" s="223">
        <v>3</v>
      </c>
      <c r="B342" s="224"/>
      <c r="C342" s="225"/>
      <c r="D342" s="42" t="s">
        <v>8</v>
      </c>
      <c r="E342" s="15">
        <f t="shared" si="134"/>
        <v>0</v>
      </c>
      <c r="F342" s="15">
        <f t="shared" si="134"/>
        <v>0</v>
      </c>
      <c r="G342" s="15">
        <f t="shared" si="134"/>
        <v>0</v>
      </c>
      <c r="H342" s="121">
        <f t="shared" si="133"/>
        <v>0</v>
      </c>
      <c r="I342" s="121">
        <f>IF(G342&gt;0,G342/#REF!*100,0)</f>
        <v>0</v>
      </c>
    </row>
    <row r="343" spans="1:9" x14ac:dyDescent="0.25">
      <c r="A343" s="43">
        <v>32</v>
      </c>
      <c r="B343" s="44"/>
      <c r="C343" s="45"/>
      <c r="D343" s="46" t="s">
        <v>16</v>
      </c>
      <c r="E343" s="50">
        <f t="shared" si="134"/>
        <v>0</v>
      </c>
      <c r="F343" s="50">
        <f t="shared" si="134"/>
        <v>0</v>
      </c>
      <c r="G343" s="50">
        <f t="shared" si="134"/>
        <v>0</v>
      </c>
      <c r="H343" s="191">
        <f t="shared" si="133"/>
        <v>0</v>
      </c>
      <c r="I343" s="191">
        <f>IF(G343&gt;0,G343/#REF!*100,0)</f>
        <v>0</v>
      </c>
    </row>
    <row r="344" spans="1:9" x14ac:dyDescent="0.25">
      <c r="A344" s="58"/>
      <c r="B344" s="59">
        <v>322</v>
      </c>
      <c r="C344" s="60"/>
      <c r="D344" s="61" t="s">
        <v>48</v>
      </c>
      <c r="E344" s="62">
        <f>SUM(E345:E345)</f>
        <v>0</v>
      </c>
      <c r="F344" s="62">
        <f>SUM(F345:F345)</f>
        <v>0</v>
      </c>
      <c r="G344" s="62">
        <f>SUM(G345:G345)</f>
        <v>0</v>
      </c>
      <c r="H344" s="129">
        <f t="shared" si="133"/>
        <v>0</v>
      </c>
      <c r="I344" s="129">
        <f>IF(G344&gt;0,G344/#REF!*100,0)</f>
        <v>0</v>
      </c>
    </row>
    <row r="345" spans="1:9" x14ac:dyDescent="0.25">
      <c r="A345" s="37"/>
      <c r="B345" s="39"/>
      <c r="C345" s="51">
        <v>3225</v>
      </c>
      <c r="D345" s="52" t="s">
        <v>53</v>
      </c>
      <c r="E345" s="66"/>
      <c r="F345" s="66">
        <v>0</v>
      </c>
      <c r="G345" s="66">
        <v>0</v>
      </c>
      <c r="H345" s="197">
        <f t="shared" si="133"/>
        <v>0</v>
      </c>
      <c r="I345" s="197">
        <f>IF(G345&gt;0,G345/#REF!*100,0)</f>
        <v>0</v>
      </c>
    </row>
  </sheetData>
  <mergeCells count="70">
    <mergeCell ref="A40:I40"/>
    <mergeCell ref="A20:I20"/>
    <mergeCell ref="A15:D15"/>
    <mergeCell ref="A17:D17"/>
    <mergeCell ref="A18:D18"/>
    <mergeCell ref="A29:D29"/>
    <mergeCell ref="A30:D30"/>
    <mergeCell ref="A175:I175"/>
    <mergeCell ref="A165:I165"/>
    <mergeCell ref="D158:I158"/>
    <mergeCell ref="A65:I65"/>
    <mergeCell ref="A41:I41"/>
    <mergeCell ref="A22:D22"/>
    <mergeCell ref="A23:D23"/>
    <mergeCell ref="A24:D24"/>
    <mergeCell ref="A25:D25"/>
    <mergeCell ref="A27:I27"/>
    <mergeCell ref="A4:I4"/>
    <mergeCell ref="A16:D16"/>
    <mergeCell ref="A9:I9"/>
    <mergeCell ref="A6:I6"/>
    <mergeCell ref="A8:I8"/>
    <mergeCell ref="A12:D12"/>
    <mergeCell ref="A13:D13"/>
    <mergeCell ref="A14:D14"/>
    <mergeCell ref="A10:D10"/>
    <mergeCell ref="A11:D11"/>
    <mergeCell ref="A7:I7"/>
    <mergeCell ref="A342:C342"/>
    <mergeCell ref="A312:C312"/>
    <mergeCell ref="A313:C313"/>
    <mergeCell ref="A330:C330"/>
    <mergeCell ref="A331:C331"/>
    <mergeCell ref="A321:C321"/>
    <mergeCell ref="A322:C322"/>
    <mergeCell ref="A178:D178"/>
    <mergeCell ref="A181:D181"/>
    <mergeCell ref="A302:C302"/>
    <mergeCell ref="A340:C340"/>
    <mergeCell ref="A341:C341"/>
    <mergeCell ref="A303:C303"/>
    <mergeCell ref="A304:C304"/>
    <mergeCell ref="A185:I185"/>
    <mergeCell ref="A187:I189"/>
    <mergeCell ref="A186:I186"/>
    <mergeCell ref="A297:C297"/>
    <mergeCell ref="A283:C283"/>
    <mergeCell ref="A284:C284"/>
    <mergeCell ref="A193:C193"/>
    <mergeCell ref="A194:C194"/>
    <mergeCell ref="A195:C195"/>
    <mergeCell ref="A240:C240"/>
    <mergeCell ref="A239:C239"/>
    <mergeCell ref="A196:C196"/>
    <mergeCell ref="A34:D34"/>
    <mergeCell ref="A31:D31"/>
    <mergeCell ref="A33:J33"/>
    <mergeCell ref="A28:D28"/>
    <mergeCell ref="A296:C296"/>
    <mergeCell ref="A191:D191"/>
    <mergeCell ref="A35:D35"/>
    <mergeCell ref="A36:D36"/>
    <mergeCell ref="A37:D37"/>
    <mergeCell ref="A38:D38"/>
    <mergeCell ref="A131:I131"/>
    <mergeCell ref="A132:C132"/>
    <mergeCell ref="A133:D133"/>
    <mergeCell ref="A190:I190"/>
    <mergeCell ref="A176:D176"/>
    <mergeCell ref="B177:D177"/>
  </mergeCells>
  <printOptions horizontalCentered="1"/>
  <pageMargins left="0.31496062992125984" right="0.11811023622047245" top="0.15748031496062992" bottom="0.15748031496062992" header="0.31496062992125984" footer="0.31496062992125984"/>
  <pageSetup paperSize="9" scale="69" fitToHeight="0" orientation="portrait" horizontalDpi="360" verticalDpi="360" r:id="rId1"/>
  <rowBreaks count="6" manualBreakCount="6">
    <brk id="38" max="9" man="1"/>
    <brk id="77" max="9" man="1"/>
    <brk id="117" max="9" man="1"/>
    <brk id="157" max="9" man="1"/>
    <brk id="242" max="9" man="1"/>
    <brk id="28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OPĆI I POSEBNI DIO</vt:lpstr>
      <vt:lpstr>'OPĆI I 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potocic tuheljski</cp:lastModifiedBy>
  <cp:lastPrinted>2025-08-01T07:46:52Z</cp:lastPrinted>
  <dcterms:created xsi:type="dcterms:W3CDTF">2022-08-12T12:51:27Z</dcterms:created>
  <dcterms:modified xsi:type="dcterms:W3CDTF">2025-08-01T09:55:33Z</dcterms:modified>
</cp:coreProperties>
</file>