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Vrtic\Desktop\DJEČJI VRTIĆ\UPRAVNO VIJEĆE 2025\7. SJEDNICA\"/>
    </mc:Choice>
  </mc:AlternateContent>
  <xr:revisionPtr revIDLastSave="0" documentId="13_ncr:1_{F76F6A59-30C7-43CB-8BB8-EA5EA099BA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ĆI I POSEBNI DIO" sheetId="1" r:id="rId1"/>
  </sheets>
  <externalReferences>
    <externalReference r:id="rId2"/>
  </externalReferences>
  <definedNames>
    <definedName name="_xlnm.Print_Area" localSheetId="0">'OPĆI I POSEBNI DIO'!$A$1:$J$353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9" i="1" l="1"/>
  <c r="F199" i="1"/>
  <c r="G199" i="1"/>
  <c r="H199" i="1"/>
  <c r="I199" i="1"/>
  <c r="J199" i="1"/>
  <c r="A45" i="1"/>
  <c r="J313" i="1" l="1"/>
  <c r="J293" i="1"/>
  <c r="J285" i="1"/>
  <c r="J284" i="1"/>
  <c r="J283" i="1"/>
  <c r="J282" i="1"/>
  <c r="J281" i="1"/>
  <c r="J278" i="1"/>
  <c r="J276" i="1"/>
  <c r="J275" i="1"/>
  <c r="J274" i="1"/>
  <c r="J273" i="1"/>
  <c r="J272" i="1"/>
  <c r="J271" i="1"/>
  <c r="J270" i="1"/>
  <c r="J269" i="1"/>
  <c r="J268" i="1"/>
  <c r="J266" i="1"/>
  <c r="J265" i="1"/>
  <c r="J264" i="1"/>
  <c r="J263" i="1"/>
  <c r="J262" i="1"/>
  <c r="J261" i="1"/>
  <c r="J259" i="1"/>
  <c r="J258" i="1"/>
  <c r="J257" i="1"/>
  <c r="J256" i="1"/>
  <c r="J253" i="1"/>
  <c r="J244" i="1"/>
  <c r="J209" i="1"/>
  <c r="J207" i="1"/>
  <c r="J205" i="1"/>
  <c r="J119" i="1"/>
  <c r="J28" i="1"/>
  <c r="J27" i="1"/>
  <c r="J34" i="1"/>
  <c r="J59" i="1"/>
  <c r="J63" i="1"/>
  <c r="J19" i="1"/>
  <c r="J68" i="1"/>
  <c r="J67" i="1"/>
  <c r="J66" i="1"/>
  <c r="J64" i="1"/>
  <c r="J60" i="1"/>
  <c r="J53" i="1"/>
  <c r="E132" i="1" l="1"/>
  <c r="E130" i="1"/>
  <c r="H70" i="1" l="1"/>
  <c r="H69" i="1"/>
  <c r="G70" i="1"/>
  <c r="G69" i="1"/>
  <c r="H65" i="1"/>
  <c r="G65" i="1"/>
  <c r="J65" i="1" l="1"/>
  <c r="J69" i="1"/>
  <c r="J70" i="1"/>
  <c r="I34" i="1"/>
  <c r="I27" i="1"/>
  <c r="G43" i="1"/>
  <c r="G62" i="1"/>
  <c r="G58" i="1"/>
  <c r="G55" i="1"/>
  <c r="G57" i="1" s="1"/>
  <c r="G52" i="1"/>
  <c r="G54" i="1" s="1"/>
  <c r="G132" i="1"/>
  <c r="G131" i="1"/>
  <c r="G130" i="1"/>
  <c r="G129" i="1"/>
  <c r="G128" i="1"/>
  <c r="G123" i="1"/>
  <c r="G122" i="1"/>
  <c r="G121" i="1"/>
  <c r="G120" i="1" s="1"/>
  <c r="G118" i="1"/>
  <c r="G117" i="1"/>
  <c r="G116" i="1"/>
  <c r="G115" i="1"/>
  <c r="G114" i="1"/>
  <c r="G113" i="1"/>
  <c r="G112" i="1"/>
  <c r="G111" i="1"/>
  <c r="G109" i="1"/>
  <c r="G108" i="1" s="1"/>
  <c r="G107" i="1"/>
  <c r="G106" i="1"/>
  <c r="G105" i="1"/>
  <c r="G104" i="1"/>
  <c r="G103" i="1"/>
  <c r="G102" i="1"/>
  <c r="G101" i="1"/>
  <c r="G100" i="1"/>
  <c r="G99" i="1"/>
  <c r="G97" i="1"/>
  <c r="G96" i="1"/>
  <c r="G95" i="1"/>
  <c r="G94" i="1"/>
  <c r="G93" i="1"/>
  <c r="G92" i="1"/>
  <c r="G90" i="1"/>
  <c r="G89" i="1"/>
  <c r="G88" i="1"/>
  <c r="G87" i="1"/>
  <c r="G84" i="1"/>
  <c r="G163" i="1" s="1"/>
  <c r="G162" i="1" s="1"/>
  <c r="G83" i="1"/>
  <c r="G82" i="1"/>
  <c r="G81" i="1"/>
  <c r="G80" i="1"/>
  <c r="G79" i="1"/>
  <c r="G78" i="1"/>
  <c r="G151" i="1"/>
  <c r="G150" i="1"/>
  <c r="G149" i="1"/>
  <c r="G148" i="1" s="1"/>
  <c r="G145" i="1"/>
  <c r="G144" i="1"/>
  <c r="G179" i="1"/>
  <c r="G178" i="1" s="1"/>
  <c r="G176" i="1"/>
  <c r="G175" i="1" s="1"/>
  <c r="G350" i="1"/>
  <c r="G349" i="1" s="1"/>
  <c r="G348" i="1" s="1"/>
  <c r="G347" i="1" s="1"/>
  <c r="G346" i="1" s="1"/>
  <c r="G339" i="1"/>
  <c r="G338" i="1" s="1"/>
  <c r="G337" i="1" s="1"/>
  <c r="G336" i="1" s="1"/>
  <c r="G136" i="1" s="1"/>
  <c r="G161" i="1" s="1"/>
  <c r="G160" i="1" s="1"/>
  <c r="G330" i="1"/>
  <c r="G329" i="1" s="1"/>
  <c r="G328" i="1" s="1"/>
  <c r="G327" i="1" s="1"/>
  <c r="G135" i="1" s="1"/>
  <c r="G321" i="1"/>
  <c r="G320" i="1" s="1"/>
  <c r="G319" i="1" s="1"/>
  <c r="G318" i="1" s="1"/>
  <c r="G134" i="1" s="1"/>
  <c r="G312" i="1"/>
  <c r="G311" i="1" s="1"/>
  <c r="G310" i="1" s="1"/>
  <c r="G309" i="1" s="1"/>
  <c r="G133" i="1" s="1"/>
  <c r="G305" i="1"/>
  <c r="G304" i="1" s="1"/>
  <c r="G303" i="1" s="1"/>
  <c r="G302" i="1" s="1"/>
  <c r="G299" i="1"/>
  <c r="G298" i="1" s="1"/>
  <c r="G296" i="1"/>
  <c r="G294" i="1"/>
  <c r="G292" i="1"/>
  <c r="G287" i="1"/>
  <c r="G286" i="1" s="1"/>
  <c r="G279" i="1"/>
  <c r="G277" i="1"/>
  <c r="G267" i="1"/>
  <c r="G260" i="1"/>
  <c r="G255" i="1"/>
  <c r="G252" i="1"/>
  <c r="G250" i="1"/>
  <c r="G248" i="1"/>
  <c r="G243" i="1"/>
  <c r="G242" i="1" s="1"/>
  <c r="G235" i="1"/>
  <c r="G233" i="1"/>
  <c r="G223" i="1"/>
  <c r="G216" i="1"/>
  <c r="G211" i="1"/>
  <c r="G208" i="1"/>
  <c r="G206" i="1"/>
  <c r="G204" i="1"/>
  <c r="G29" i="1"/>
  <c r="G247" i="1" l="1"/>
  <c r="G147" i="1"/>
  <c r="G146" i="1" s="1"/>
  <c r="G291" i="1"/>
  <c r="G290" i="1" s="1"/>
  <c r="G289" i="1" s="1"/>
  <c r="G159" i="1"/>
  <c r="G158" i="1" s="1"/>
  <c r="G127" i="1"/>
  <c r="G126" i="1" s="1"/>
  <c r="G125" i="1" s="1"/>
  <c r="G22" i="1" s="1"/>
  <c r="G86" i="1"/>
  <c r="G210" i="1"/>
  <c r="G110" i="1"/>
  <c r="G98" i="1"/>
  <c r="G91" i="1"/>
  <c r="G254" i="1"/>
  <c r="G246" i="1" s="1"/>
  <c r="G245" i="1" s="1"/>
  <c r="G157" i="1"/>
  <c r="G156" i="1" s="1"/>
  <c r="G155" i="1"/>
  <c r="G154" i="1" s="1"/>
  <c r="G203" i="1"/>
  <c r="G143" i="1"/>
  <c r="G142" i="1" s="1"/>
  <c r="G51" i="1"/>
  <c r="G18" i="1" s="1"/>
  <c r="G17" i="1" s="1"/>
  <c r="G77" i="1"/>
  <c r="G308" i="1"/>
  <c r="J351" i="1"/>
  <c r="I351" i="1"/>
  <c r="J344" i="1"/>
  <c r="I344" i="1"/>
  <c r="J343" i="1"/>
  <c r="I343" i="1"/>
  <c r="J335" i="1"/>
  <c r="I335" i="1"/>
  <c r="J334" i="1"/>
  <c r="I334" i="1"/>
  <c r="J333" i="1"/>
  <c r="I333" i="1"/>
  <c r="J332" i="1"/>
  <c r="I332" i="1"/>
  <c r="J331" i="1"/>
  <c r="I331" i="1"/>
  <c r="J326" i="1"/>
  <c r="I326" i="1"/>
  <c r="J325" i="1"/>
  <c r="I325" i="1"/>
  <c r="J324" i="1"/>
  <c r="I324" i="1"/>
  <c r="J323" i="1"/>
  <c r="I323" i="1"/>
  <c r="J322" i="1"/>
  <c r="I322" i="1"/>
  <c r="J317" i="1"/>
  <c r="I317" i="1"/>
  <c r="J316" i="1"/>
  <c r="I316" i="1"/>
  <c r="J315" i="1"/>
  <c r="I315" i="1"/>
  <c r="J314" i="1"/>
  <c r="I314" i="1"/>
  <c r="J306" i="1"/>
  <c r="I306" i="1"/>
  <c r="J301" i="1"/>
  <c r="I301" i="1"/>
  <c r="J300" i="1"/>
  <c r="I300" i="1"/>
  <c r="J297" i="1"/>
  <c r="I297" i="1"/>
  <c r="J295" i="1"/>
  <c r="I295" i="1"/>
  <c r="I293" i="1"/>
  <c r="J288" i="1"/>
  <c r="I288" i="1"/>
  <c r="I283" i="1"/>
  <c r="J280" i="1"/>
  <c r="I280" i="1"/>
  <c r="I276" i="1"/>
  <c r="I275" i="1"/>
  <c r="I274" i="1"/>
  <c r="I273" i="1"/>
  <c r="I272" i="1"/>
  <c r="I271" i="1"/>
  <c r="I270" i="1"/>
  <c r="I269" i="1"/>
  <c r="I268" i="1"/>
  <c r="I266" i="1"/>
  <c r="I265" i="1"/>
  <c r="I264" i="1"/>
  <c r="I263" i="1"/>
  <c r="I262" i="1"/>
  <c r="I261" i="1"/>
  <c r="I259" i="1"/>
  <c r="I258" i="1"/>
  <c r="I257" i="1"/>
  <c r="I256" i="1"/>
  <c r="J251" i="1"/>
  <c r="I251" i="1"/>
  <c r="J249" i="1"/>
  <c r="I249" i="1"/>
  <c r="I244" i="1"/>
  <c r="J241" i="1"/>
  <c r="I241" i="1"/>
  <c r="J240" i="1"/>
  <c r="I240" i="1"/>
  <c r="J239" i="1"/>
  <c r="I239" i="1"/>
  <c r="J238" i="1"/>
  <c r="I238" i="1"/>
  <c r="J237" i="1"/>
  <c r="I237" i="1"/>
  <c r="J236" i="1"/>
  <c r="I236" i="1"/>
  <c r="J234" i="1"/>
  <c r="I234" i="1"/>
  <c r="J232" i="1"/>
  <c r="I232" i="1"/>
  <c r="J231" i="1"/>
  <c r="I231" i="1"/>
  <c r="I209" i="1"/>
  <c r="I207" i="1"/>
  <c r="I205" i="1"/>
  <c r="I119" i="1"/>
  <c r="I64" i="1"/>
  <c r="J61" i="1"/>
  <c r="I61" i="1"/>
  <c r="I60" i="1"/>
  <c r="I68" i="1"/>
  <c r="I66" i="1"/>
  <c r="I63" i="1"/>
  <c r="I59" i="1"/>
  <c r="I53" i="1"/>
  <c r="I28" i="1"/>
  <c r="I19" i="1"/>
  <c r="G141" i="1" l="1"/>
  <c r="G202" i="1"/>
  <c r="G201" i="1" s="1"/>
  <c r="G200" i="1" s="1"/>
  <c r="G153" i="1"/>
  <c r="G85" i="1"/>
  <c r="G76" i="1" s="1"/>
  <c r="G21" i="1" s="1"/>
  <c r="G20" i="1" s="1"/>
  <c r="F118" i="1"/>
  <c r="G75" i="1" l="1"/>
  <c r="G23" i="1"/>
  <c r="G30" i="1" s="1"/>
  <c r="G35" i="1" s="1"/>
  <c r="G36" i="1" s="1"/>
  <c r="G170" i="1"/>
  <c r="G169" i="1" s="1"/>
  <c r="G168" i="1" s="1"/>
  <c r="G167" i="1" s="1"/>
  <c r="F132" i="1"/>
  <c r="F128" i="1"/>
  <c r="F116" i="1"/>
  <c r="F115" i="1"/>
  <c r="F65" i="1"/>
  <c r="F69" i="1" s="1"/>
  <c r="F62" i="1"/>
  <c r="F58" i="1"/>
  <c r="F55" i="1"/>
  <c r="F57" i="1" s="1"/>
  <c r="F52" i="1"/>
  <c r="F54" i="1" s="1"/>
  <c r="F350" i="1"/>
  <c r="F349" i="1" s="1"/>
  <c r="F348" i="1" s="1"/>
  <c r="F347" i="1" s="1"/>
  <c r="F346" i="1" s="1"/>
  <c r="F339" i="1"/>
  <c r="F338" i="1" s="1"/>
  <c r="F337" i="1" s="1"/>
  <c r="F336" i="1" s="1"/>
  <c r="F330" i="1"/>
  <c r="F329" i="1" s="1"/>
  <c r="F328" i="1" s="1"/>
  <c r="F327" i="1" s="1"/>
  <c r="F321" i="1"/>
  <c r="F320" i="1"/>
  <c r="F319" i="1" s="1"/>
  <c r="F318" i="1" s="1"/>
  <c r="F312" i="1"/>
  <c r="F311" i="1" s="1"/>
  <c r="F310" i="1" s="1"/>
  <c r="F309" i="1" s="1"/>
  <c r="F305" i="1"/>
  <c r="F304" i="1" s="1"/>
  <c r="F303" i="1" s="1"/>
  <c r="F302" i="1" s="1"/>
  <c r="F299" i="1"/>
  <c r="F298" i="1" s="1"/>
  <c r="F296" i="1"/>
  <c r="F294" i="1"/>
  <c r="F292" i="1"/>
  <c r="F287" i="1"/>
  <c r="F286" i="1" s="1"/>
  <c r="F279" i="1"/>
  <c r="F277" i="1"/>
  <c r="F267" i="1"/>
  <c r="F260" i="1"/>
  <c r="F255" i="1"/>
  <c r="F254" i="1"/>
  <c r="F252" i="1"/>
  <c r="F250" i="1"/>
  <c r="F248" i="1"/>
  <c r="F243" i="1"/>
  <c r="F242" i="1" s="1"/>
  <c r="F235" i="1"/>
  <c r="F233" i="1"/>
  <c r="F223" i="1"/>
  <c r="F216" i="1"/>
  <c r="F211" i="1"/>
  <c r="F208" i="1"/>
  <c r="F206" i="1"/>
  <c r="F204" i="1"/>
  <c r="F203" i="1" s="1"/>
  <c r="F51" i="1" l="1"/>
  <c r="F247" i="1"/>
  <c r="F308" i="1"/>
  <c r="F210" i="1"/>
  <c r="F202" i="1" s="1"/>
  <c r="F201" i="1" s="1"/>
  <c r="F291" i="1"/>
  <c r="F290" i="1" s="1"/>
  <c r="F289" i="1" s="1"/>
  <c r="F246" i="1"/>
  <c r="F245" i="1" s="1"/>
  <c r="H132" i="1"/>
  <c r="J132" i="1" l="1"/>
  <c r="I132" i="1"/>
  <c r="F200" i="1"/>
  <c r="H131" i="1"/>
  <c r="F131" i="1"/>
  <c r="E131" i="1"/>
  <c r="F136" i="1"/>
  <c r="H128" i="1"/>
  <c r="J128" i="1" s="1"/>
  <c r="J131" i="1" l="1"/>
  <c r="I131" i="1"/>
  <c r="H112" i="1"/>
  <c r="J112" i="1" s="1"/>
  <c r="H105" i="1"/>
  <c r="J105" i="1" s="1"/>
  <c r="H115" i="1"/>
  <c r="J115" i="1" s="1"/>
  <c r="H116" i="1"/>
  <c r="J116" i="1" s="1"/>
  <c r="H94" i="1"/>
  <c r="J94" i="1" s="1"/>
  <c r="H118" i="1"/>
  <c r="J118" i="1" s="1"/>
  <c r="H114" i="1"/>
  <c r="J114" i="1" l="1"/>
  <c r="I114" i="1"/>
  <c r="H113" i="1"/>
  <c r="J113" i="1" s="1"/>
  <c r="F113" i="1"/>
  <c r="F112" i="1"/>
  <c r="H130" i="1"/>
  <c r="H129" i="1"/>
  <c r="F130" i="1"/>
  <c r="F129" i="1"/>
  <c r="E118" i="1"/>
  <c r="I118" i="1" s="1"/>
  <c r="E129" i="1"/>
  <c r="E128" i="1"/>
  <c r="E113" i="1"/>
  <c r="E112" i="1"/>
  <c r="I112" i="1" s="1"/>
  <c r="H88" i="1"/>
  <c r="J88" i="1" s="1"/>
  <c r="F88" i="1"/>
  <c r="E88" i="1"/>
  <c r="H299" i="1"/>
  <c r="E299" i="1"/>
  <c r="E298" i="1" s="1"/>
  <c r="I113" i="1" l="1"/>
  <c r="H298" i="1"/>
  <c r="I299" i="1"/>
  <c r="J299" i="1"/>
  <c r="I88" i="1"/>
  <c r="J129" i="1"/>
  <c r="I129" i="1"/>
  <c r="J130" i="1"/>
  <c r="I130" i="1"/>
  <c r="E279" i="1"/>
  <c r="H279" i="1"/>
  <c r="J279" i="1" s="1"/>
  <c r="E287" i="1"/>
  <c r="E286" i="1" s="1"/>
  <c r="H287" i="1"/>
  <c r="E292" i="1"/>
  <c r="H292" i="1"/>
  <c r="J292" i="1" s="1"/>
  <c r="H62" i="1"/>
  <c r="J62" i="1" s="1"/>
  <c r="H58" i="1"/>
  <c r="J58" i="1" s="1"/>
  <c r="H55" i="1"/>
  <c r="H52" i="1"/>
  <c r="J52" i="1" s="1"/>
  <c r="J298" i="1" l="1"/>
  <c r="I298" i="1"/>
  <c r="H57" i="1"/>
  <c r="J57" i="1" s="1"/>
  <c r="H54" i="1"/>
  <c r="I292" i="1"/>
  <c r="H286" i="1"/>
  <c r="I287" i="1"/>
  <c r="J287" i="1"/>
  <c r="H51" i="1"/>
  <c r="J51" i="1" s="1"/>
  <c r="J179" i="1"/>
  <c r="J178" i="1" s="1"/>
  <c r="J176" i="1"/>
  <c r="J175" i="1" s="1"/>
  <c r="E65" i="1"/>
  <c r="E58" i="1"/>
  <c r="I58" i="1" s="1"/>
  <c r="E55" i="1"/>
  <c r="E52" i="1"/>
  <c r="J54" i="1" l="1"/>
  <c r="H147" i="1"/>
  <c r="J147" i="1" s="1"/>
  <c r="E69" i="1"/>
  <c r="I69" i="1" s="1"/>
  <c r="I65" i="1"/>
  <c r="E57" i="1"/>
  <c r="E54" i="1"/>
  <c r="I54" i="1" s="1"/>
  <c r="I52" i="1"/>
  <c r="I286" i="1"/>
  <c r="J286" i="1"/>
  <c r="J190" i="1"/>
  <c r="J187" i="1"/>
  <c r="E43" i="1"/>
  <c r="F43" i="1" s="1"/>
  <c r="H43" i="1" s="1"/>
  <c r="I43" i="1" s="1"/>
  <c r="J43" i="1" s="1"/>
  <c r="H29" i="1"/>
  <c r="J29" i="1" s="1"/>
  <c r="F29" i="1"/>
  <c r="E29" i="1"/>
  <c r="I29" i="1" l="1"/>
  <c r="H151" i="1"/>
  <c r="H149" i="1"/>
  <c r="J149" i="1" s="1"/>
  <c r="H145" i="1"/>
  <c r="J145" i="1" s="1"/>
  <c r="H143" i="1"/>
  <c r="J143" i="1" s="1"/>
  <c r="E151" i="1"/>
  <c r="E150" i="1" s="1"/>
  <c r="E149" i="1"/>
  <c r="E145" i="1"/>
  <c r="E143" i="1"/>
  <c r="H150" i="1" l="1"/>
  <c r="J151" i="1"/>
  <c r="I151" i="1"/>
  <c r="H148" i="1"/>
  <c r="J148" i="1" s="1"/>
  <c r="H144" i="1"/>
  <c r="J144" i="1" s="1"/>
  <c r="H142" i="1"/>
  <c r="J142" i="1" s="1"/>
  <c r="H146" i="1"/>
  <c r="J146" i="1" s="1"/>
  <c r="E148" i="1"/>
  <c r="I149" i="1"/>
  <c r="E144" i="1"/>
  <c r="I145" i="1"/>
  <c r="E142" i="1"/>
  <c r="I143" i="1"/>
  <c r="F151" i="1"/>
  <c r="F150" i="1" s="1"/>
  <c r="F149" i="1"/>
  <c r="F148" i="1" s="1"/>
  <c r="F147" i="1"/>
  <c r="F146" i="1" s="1"/>
  <c r="F145" i="1"/>
  <c r="F143" i="1"/>
  <c r="J150" i="1" l="1"/>
  <c r="I150" i="1"/>
  <c r="I148" i="1"/>
  <c r="I144" i="1"/>
  <c r="I142" i="1"/>
  <c r="H141" i="1"/>
  <c r="J141" i="1" s="1"/>
  <c r="F127" i="1"/>
  <c r="F126" i="1" s="1"/>
  <c r="F125" i="1" s="1"/>
  <c r="E123" i="1"/>
  <c r="E122" i="1"/>
  <c r="E121" i="1"/>
  <c r="E120" i="1" s="1"/>
  <c r="E117" i="1"/>
  <c r="E116" i="1"/>
  <c r="E115" i="1"/>
  <c r="I115" i="1" s="1"/>
  <c r="E114" i="1"/>
  <c r="E111" i="1"/>
  <c r="E109" i="1"/>
  <c r="E107" i="1"/>
  <c r="E106" i="1"/>
  <c r="I105" i="1"/>
  <c r="E104" i="1"/>
  <c r="E103" i="1"/>
  <c r="E102" i="1"/>
  <c r="E101" i="1"/>
  <c r="E100" i="1"/>
  <c r="E99" i="1"/>
  <c r="E97" i="1"/>
  <c r="E96" i="1"/>
  <c r="E95" i="1"/>
  <c r="E94" i="1"/>
  <c r="I94" i="1" s="1"/>
  <c r="E93" i="1"/>
  <c r="E92" i="1"/>
  <c r="E90" i="1"/>
  <c r="E89" i="1"/>
  <c r="E87" i="1"/>
  <c r="F123" i="1"/>
  <c r="F122" i="1"/>
  <c r="F121" i="1"/>
  <c r="F120" i="1" s="1"/>
  <c r="F117" i="1"/>
  <c r="F114" i="1"/>
  <c r="F111" i="1"/>
  <c r="F109" i="1"/>
  <c r="F108" i="1" s="1"/>
  <c r="F107" i="1"/>
  <c r="F106" i="1"/>
  <c r="F105" i="1"/>
  <c r="F104" i="1"/>
  <c r="F103" i="1"/>
  <c r="F102" i="1"/>
  <c r="F101" i="1"/>
  <c r="F100" i="1"/>
  <c r="F99" i="1"/>
  <c r="F97" i="1"/>
  <c r="F96" i="1"/>
  <c r="F95" i="1"/>
  <c r="F94" i="1"/>
  <c r="F93" i="1"/>
  <c r="F92" i="1"/>
  <c r="F90" i="1"/>
  <c r="F89" i="1"/>
  <c r="F87" i="1"/>
  <c r="H117" i="1"/>
  <c r="J117" i="1" s="1"/>
  <c r="H123" i="1"/>
  <c r="J123" i="1" s="1"/>
  <c r="H122" i="1"/>
  <c r="J122" i="1" s="1"/>
  <c r="H121" i="1"/>
  <c r="J121" i="1" s="1"/>
  <c r="H111" i="1"/>
  <c r="H109" i="1"/>
  <c r="J109" i="1" s="1"/>
  <c r="H107" i="1"/>
  <c r="J107" i="1" s="1"/>
  <c r="H106" i="1"/>
  <c r="J106" i="1" s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H97" i="1"/>
  <c r="J97" i="1" s="1"/>
  <c r="H96" i="1"/>
  <c r="J96" i="1" s="1"/>
  <c r="H95" i="1"/>
  <c r="J95" i="1" s="1"/>
  <c r="H93" i="1"/>
  <c r="J93" i="1" s="1"/>
  <c r="H92" i="1"/>
  <c r="J92" i="1" s="1"/>
  <c r="H90" i="1"/>
  <c r="J90" i="1" s="1"/>
  <c r="H89" i="1"/>
  <c r="J89" i="1" s="1"/>
  <c r="H87" i="1"/>
  <c r="J87" i="1" s="1"/>
  <c r="I117" i="1" l="1"/>
  <c r="I122" i="1"/>
  <c r="I87" i="1"/>
  <c r="I97" i="1"/>
  <c r="I96" i="1"/>
  <c r="H108" i="1"/>
  <c r="J108" i="1" s="1"/>
  <c r="E108" i="1"/>
  <c r="I108" i="1" s="1"/>
  <c r="I109" i="1"/>
  <c r="I99" i="1"/>
  <c r="I100" i="1"/>
  <c r="I92" i="1"/>
  <c r="I93" i="1"/>
  <c r="I101" i="1"/>
  <c r="I95" i="1"/>
  <c r="I102" i="1"/>
  <c r="E86" i="1"/>
  <c r="I107" i="1"/>
  <c r="J111" i="1"/>
  <c r="I111" i="1"/>
  <c r="I103" i="1"/>
  <c r="I89" i="1"/>
  <c r="I104" i="1"/>
  <c r="I90" i="1"/>
  <c r="I106" i="1"/>
  <c r="H120" i="1"/>
  <c r="J120" i="1" s="1"/>
  <c r="I121" i="1"/>
  <c r="I123" i="1"/>
  <c r="F110" i="1"/>
  <c r="H127" i="1"/>
  <c r="J127" i="1" s="1"/>
  <c r="F86" i="1"/>
  <c r="E127" i="1"/>
  <c r="E126" i="1" s="1"/>
  <c r="E125" i="1" s="1"/>
  <c r="H110" i="1"/>
  <c r="J110" i="1" s="1"/>
  <c r="F98" i="1"/>
  <c r="F91" i="1"/>
  <c r="E91" i="1"/>
  <c r="E110" i="1"/>
  <c r="E98" i="1"/>
  <c r="H98" i="1"/>
  <c r="J98" i="1" s="1"/>
  <c r="H91" i="1"/>
  <c r="J91" i="1" s="1"/>
  <c r="H86" i="1"/>
  <c r="J86" i="1" s="1"/>
  <c r="E84" i="1"/>
  <c r="E163" i="1" s="1"/>
  <c r="E162" i="1" s="1"/>
  <c r="F84" i="1"/>
  <c r="H84" i="1"/>
  <c r="J84" i="1" s="1"/>
  <c r="E82" i="1"/>
  <c r="E81" i="1"/>
  <c r="E80" i="1"/>
  <c r="I80" i="1" s="1"/>
  <c r="E79" i="1"/>
  <c r="E78" i="1"/>
  <c r="E83" i="1"/>
  <c r="F83" i="1"/>
  <c r="H83" i="1"/>
  <c r="J83" i="1" s="1"/>
  <c r="F82" i="1"/>
  <c r="H82" i="1"/>
  <c r="J82" i="1" s="1"/>
  <c r="F81" i="1"/>
  <c r="H81" i="1"/>
  <c r="J81" i="1" s="1"/>
  <c r="F80" i="1"/>
  <c r="H80" i="1"/>
  <c r="J80" i="1" s="1"/>
  <c r="H79" i="1"/>
  <c r="J79" i="1" s="1"/>
  <c r="F79" i="1"/>
  <c r="F78" i="1"/>
  <c r="H78" i="1"/>
  <c r="J78" i="1" s="1"/>
  <c r="I110" i="1" l="1"/>
  <c r="I79" i="1"/>
  <c r="H163" i="1"/>
  <c r="J163" i="1" s="1"/>
  <c r="I84" i="1"/>
  <c r="I81" i="1"/>
  <c r="I83" i="1"/>
  <c r="I78" i="1"/>
  <c r="H126" i="1"/>
  <c r="J126" i="1" s="1"/>
  <c r="I127" i="1"/>
  <c r="I86" i="1"/>
  <c r="I91" i="1"/>
  <c r="I98" i="1"/>
  <c r="I120" i="1"/>
  <c r="F163" i="1"/>
  <c r="F162" i="1" s="1"/>
  <c r="F85" i="1"/>
  <c r="E85" i="1"/>
  <c r="H85" i="1"/>
  <c r="J85" i="1" s="1"/>
  <c r="E267" i="1"/>
  <c r="H162" i="1" l="1"/>
  <c r="J162" i="1" s="1"/>
  <c r="I163" i="1"/>
  <c r="I85" i="1"/>
  <c r="I126" i="1"/>
  <c r="H350" i="1"/>
  <c r="H339" i="1"/>
  <c r="H330" i="1"/>
  <c r="H321" i="1"/>
  <c r="H312" i="1"/>
  <c r="J312" i="1" s="1"/>
  <c r="H305" i="1"/>
  <c r="H296" i="1"/>
  <c r="H294" i="1"/>
  <c r="H277" i="1"/>
  <c r="J277" i="1" s="1"/>
  <c r="H267" i="1"/>
  <c r="J267" i="1" s="1"/>
  <c r="H260" i="1"/>
  <c r="J260" i="1" s="1"/>
  <c r="H255" i="1"/>
  <c r="J255" i="1" s="1"/>
  <c r="H252" i="1"/>
  <c r="J252" i="1" s="1"/>
  <c r="H250" i="1"/>
  <c r="H248" i="1"/>
  <c r="H243" i="1"/>
  <c r="H235" i="1"/>
  <c r="H233" i="1"/>
  <c r="H223" i="1"/>
  <c r="H216" i="1"/>
  <c r="H211" i="1"/>
  <c r="H208" i="1"/>
  <c r="H206" i="1"/>
  <c r="H204" i="1"/>
  <c r="J204" i="1" s="1"/>
  <c r="F161" i="1"/>
  <c r="F160" i="1" s="1"/>
  <c r="F135" i="1"/>
  <c r="F159" i="1" s="1"/>
  <c r="F158" i="1" s="1"/>
  <c r="H179" i="1"/>
  <c r="H178" i="1" s="1"/>
  <c r="H176" i="1"/>
  <c r="H175" i="1" s="1"/>
  <c r="F179" i="1"/>
  <c r="F178" i="1" s="1"/>
  <c r="F176" i="1"/>
  <c r="F175" i="1" s="1"/>
  <c r="F144" i="1"/>
  <c r="F142" i="1"/>
  <c r="I235" i="1" l="1"/>
  <c r="J235" i="1"/>
  <c r="H349" i="1"/>
  <c r="J349" i="1" s="1"/>
  <c r="I350" i="1"/>
  <c r="J350" i="1"/>
  <c r="H338" i="1"/>
  <c r="J338" i="1" s="1"/>
  <c r="J339" i="1"/>
  <c r="I339" i="1"/>
  <c r="H329" i="1"/>
  <c r="H328" i="1" s="1"/>
  <c r="J330" i="1"/>
  <c r="I330" i="1"/>
  <c r="H320" i="1"/>
  <c r="J320" i="1" s="1"/>
  <c r="I321" i="1"/>
  <c r="J321" i="1"/>
  <c r="I162" i="1"/>
  <c r="I223" i="1"/>
  <c r="J223" i="1"/>
  <c r="I267" i="1"/>
  <c r="H311" i="1"/>
  <c r="J311" i="1" s="1"/>
  <c r="J296" i="1"/>
  <c r="I296" i="1"/>
  <c r="J233" i="1"/>
  <c r="I233" i="1"/>
  <c r="H304" i="1"/>
  <c r="J305" i="1"/>
  <c r="I305" i="1"/>
  <c r="H242" i="1"/>
  <c r="J243" i="1"/>
  <c r="H291" i="1"/>
  <c r="J291" i="1" s="1"/>
  <c r="J294" i="1"/>
  <c r="I294" i="1"/>
  <c r="J248" i="1"/>
  <c r="I248" i="1"/>
  <c r="J250" i="1"/>
  <c r="I250" i="1"/>
  <c r="H348" i="1"/>
  <c r="J206" i="1"/>
  <c r="J208" i="1"/>
  <c r="F133" i="1"/>
  <c r="F155" i="1" s="1"/>
  <c r="F154" i="1" s="1"/>
  <c r="F141" i="1"/>
  <c r="H254" i="1"/>
  <c r="J254" i="1" s="1"/>
  <c r="H203" i="1"/>
  <c r="J203" i="1" s="1"/>
  <c r="F18" i="1"/>
  <c r="F17" i="1" s="1"/>
  <c r="H210" i="1"/>
  <c r="H247" i="1"/>
  <c r="J247" i="1" s="1"/>
  <c r="H18" i="1"/>
  <c r="J18" i="1" s="1"/>
  <c r="H337" i="1" l="1"/>
  <c r="I349" i="1"/>
  <c r="J329" i="1"/>
  <c r="I329" i="1"/>
  <c r="I338" i="1"/>
  <c r="H319" i="1"/>
  <c r="J319" i="1" s="1"/>
  <c r="H310" i="1"/>
  <c r="H309" i="1" s="1"/>
  <c r="J309" i="1" s="1"/>
  <c r="I320" i="1"/>
  <c r="J242" i="1"/>
  <c r="H17" i="1"/>
  <c r="J17" i="1" s="1"/>
  <c r="H303" i="1"/>
  <c r="J304" i="1"/>
  <c r="I304" i="1"/>
  <c r="H336" i="1"/>
  <c r="I337" i="1"/>
  <c r="J337" i="1"/>
  <c r="J210" i="1"/>
  <c r="I210" i="1"/>
  <c r="H290" i="1"/>
  <c r="J290" i="1" s="1"/>
  <c r="H347" i="1"/>
  <c r="J348" i="1"/>
  <c r="I348" i="1"/>
  <c r="H327" i="1"/>
  <c r="J328" i="1"/>
  <c r="I328" i="1"/>
  <c r="F134" i="1"/>
  <c r="F157" i="1" s="1"/>
  <c r="F156" i="1" s="1"/>
  <c r="F153" i="1" s="1"/>
  <c r="H125" i="1"/>
  <c r="J125" i="1" s="1"/>
  <c r="H246" i="1"/>
  <c r="J246" i="1" s="1"/>
  <c r="H202" i="1"/>
  <c r="J202" i="1" s="1"/>
  <c r="F22" i="1"/>
  <c r="H318" i="1" l="1"/>
  <c r="I319" i="1"/>
  <c r="J310" i="1"/>
  <c r="H134" i="1"/>
  <c r="J318" i="1"/>
  <c r="I318" i="1"/>
  <c r="H201" i="1"/>
  <c r="J201" i="1" s="1"/>
  <c r="J336" i="1"/>
  <c r="I336" i="1"/>
  <c r="I125" i="1"/>
  <c r="H346" i="1"/>
  <c r="J347" i="1"/>
  <c r="I347" i="1"/>
  <c r="H133" i="1"/>
  <c r="J133" i="1" s="1"/>
  <c r="H136" i="1"/>
  <c r="H289" i="1"/>
  <c r="J289" i="1" s="1"/>
  <c r="H302" i="1"/>
  <c r="J303" i="1"/>
  <c r="I303" i="1"/>
  <c r="H135" i="1"/>
  <c r="J327" i="1"/>
  <c r="I327" i="1"/>
  <c r="H308" i="1"/>
  <c r="J308" i="1" s="1"/>
  <c r="H245" i="1"/>
  <c r="J245" i="1" s="1"/>
  <c r="F77" i="1"/>
  <c r="F76" i="1" s="1"/>
  <c r="F21" i="1" s="1"/>
  <c r="F20" i="1" s="1"/>
  <c r="F23" i="1" s="1"/>
  <c r="F30" i="1" s="1"/>
  <c r="F35" i="1" s="1"/>
  <c r="F36" i="1" s="1"/>
  <c r="H22" i="1"/>
  <c r="J22" i="1" s="1"/>
  <c r="H77" i="1"/>
  <c r="J77" i="1" s="1"/>
  <c r="E350" i="1"/>
  <c r="E349" i="1" s="1"/>
  <c r="E348" i="1" s="1"/>
  <c r="E347" i="1" s="1"/>
  <c r="E346" i="1" s="1"/>
  <c r="F75" i="1" l="1"/>
  <c r="H76" i="1"/>
  <c r="J346" i="1"/>
  <c r="I346" i="1"/>
  <c r="H159" i="1"/>
  <c r="J159" i="1" s="1"/>
  <c r="J135" i="1"/>
  <c r="I135" i="1"/>
  <c r="I302" i="1"/>
  <c r="J302" i="1"/>
  <c r="H161" i="1"/>
  <c r="J161" i="1" s="1"/>
  <c r="I136" i="1"/>
  <c r="J136" i="1"/>
  <c r="H155" i="1"/>
  <c r="J155" i="1" s="1"/>
  <c r="H200" i="1"/>
  <c r="H157" i="1"/>
  <c r="J157" i="1" s="1"/>
  <c r="J134" i="1"/>
  <c r="I134" i="1"/>
  <c r="F170" i="1"/>
  <c r="F169" i="1" s="1"/>
  <c r="F168" i="1" s="1"/>
  <c r="F167" i="1" s="1"/>
  <c r="E330" i="1"/>
  <c r="E329" i="1" s="1"/>
  <c r="E328" i="1" s="1"/>
  <c r="E327" i="1" s="1"/>
  <c r="E135" i="1" s="1"/>
  <c r="E159" i="1" s="1"/>
  <c r="E158" i="1" s="1"/>
  <c r="J200" i="1" l="1"/>
  <c r="H75" i="1"/>
  <c r="J75" i="1" s="1"/>
  <c r="J76" i="1"/>
  <c r="H21" i="1"/>
  <c r="J21" i="1" s="1"/>
  <c r="H158" i="1"/>
  <c r="J158" i="1" s="1"/>
  <c r="I159" i="1"/>
  <c r="H156" i="1"/>
  <c r="J156" i="1" s="1"/>
  <c r="H154" i="1"/>
  <c r="J154" i="1" s="1"/>
  <c r="H160" i="1"/>
  <c r="J160" i="1" s="1"/>
  <c r="I161" i="1"/>
  <c r="E243" i="1"/>
  <c r="E235" i="1"/>
  <c r="E233" i="1"/>
  <c r="E223" i="1"/>
  <c r="H20" i="1" l="1"/>
  <c r="H23" i="1" s="1"/>
  <c r="J23" i="1" s="1"/>
  <c r="I160" i="1"/>
  <c r="E242" i="1"/>
  <c r="I242" i="1" s="1"/>
  <c r="I243" i="1"/>
  <c r="H153" i="1"/>
  <c r="J153" i="1" s="1"/>
  <c r="I158" i="1"/>
  <c r="E305" i="1"/>
  <c r="E216" i="1"/>
  <c r="E211" i="1"/>
  <c r="H170" i="1" l="1"/>
  <c r="J170" i="1" s="1"/>
  <c r="J20" i="1"/>
  <c r="H30" i="1"/>
  <c r="J30" i="1" s="1"/>
  <c r="E210" i="1"/>
  <c r="E304" i="1"/>
  <c r="E303" i="1" s="1"/>
  <c r="E302" i="1" s="1"/>
  <c r="H169" i="1" l="1"/>
  <c r="J169" i="1" s="1"/>
  <c r="H35" i="1"/>
  <c r="J35" i="1" s="1"/>
  <c r="I179" i="1"/>
  <c r="E179" i="1"/>
  <c r="E178" i="1" s="1"/>
  <c r="I176" i="1"/>
  <c r="E176" i="1"/>
  <c r="E175" i="1" s="1"/>
  <c r="H168" i="1" l="1"/>
  <c r="J168" i="1" s="1"/>
  <c r="H36" i="1"/>
  <c r="I35" i="1"/>
  <c r="I175" i="1"/>
  <c r="I178" i="1"/>
  <c r="E339" i="1"/>
  <c r="E338" i="1" s="1"/>
  <c r="E337" i="1" s="1"/>
  <c r="E336" i="1" s="1"/>
  <c r="E321" i="1"/>
  <c r="E320" i="1" s="1"/>
  <c r="E312" i="1"/>
  <c r="E311" i="1" s="1"/>
  <c r="E310" i="1" s="1"/>
  <c r="E309" i="1" s="1"/>
  <c r="E296" i="1"/>
  <c r="E294" i="1"/>
  <c r="E277" i="1"/>
  <c r="E260" i="1"/>
  <c r="I260" i="1" s="1"/>
  <c r="E255" i="1"/>
  <c r="I255" i="1" s="1"/>
  <c r="E252" i="1"/>
  <c r="E250" i="1"/>
  <c r="E248" i="1"/>
  <c r="E208" i="1"/>
  <c r="I208" i="1" s="1"/>
  <c r="E206" i="1"/>
  <c r="I206" i="1" s="1"/>
  <c r="E204" i="1"/>
  <c r="I204" i="1" s="1"/>
  <c r="E62" i="1"/>
  <c r="I62" i="1" s="1"/>
  <c r="H167" i="1" l="1"/>
  <c r="J167" i="1" s="1"/>
  <c r="J36" i="1"/>
  <c r="I36" i="1"/>
  <c r="E136" i="1"/>
  <c r="E161" i="1" s="1"/>
  <c r="E160" i="1" s="1"/>
  <c r="E133" i="1"/>
  <c r="E155" i="1" s="1"/>
  <c r="E291" i="1"/>
  <c r="I291" i="1" s="1"/>
  <c r="E247" i="1"/>
  <c r="E254" i="1"/>
  <c r="I254" i="1" s="1"/>
  <c r="E319" i="1"/>
  <c r="E318" i="1" s="1"/>
  <c r="E203" i="1"/>
  <c r="E202" i="1" l="1"/>
  <c r="I202" i="1" s="1"/>
  <c r="I203" i="1"/>
  <c r="E154" i="1"/>
  <c r="I154" i="1" s="1"/>
  <c r="I155" i="1"/>
  <c r="E308" i="1"/>
  <c r="I308" i="1" s="1"/>
  <c r="E134" i="1"/>
  <c r="E157" i="1" s="1"/>
  <c r="E290" i="1"/>
  <c r="E246" i="1"/>
  <c r="E201" i="1"/>
  <c r="I201" i="1" s="1"/>
  <c r="E289" i="1" l="1"/>
  <c r="I289" i="1" s="1"/>
  <c r="I290" i="1"/>
  <c r="E245" i="1"/>
  <c r="I246" i="1"/>
  <c r="E156" i="1"/>
  <c r="I157" i="1"/>
  <c r="E200" i="1"/>
  <c r="I200" i="1" l="1"/>
  <c r="E153" i="1"/>
  <c r="I153" i="1" s="1"/>
  <c r="I156" i="1"/>
  <c r="E22" i="1"/>
  <c r="I22" i="1" s="1"/>
  <c r="I245" i="1"/>
  <c r="E77" i="1"/>
  <c r="E76" i="1" l="1"/>
  <c r="I76" i="1" s="1"/>
  <c r="I77" i="1"/>
  <c r="E75" i="1" l="1"/>
  <c r="I75" i="1" s="1"/>
  <c r="E21" i="1"/>
  <c r="E20" i="1"/>
  <c r="I20" i="1" s="1"/>
  <c r="I21" i="1"/>
  <c r="E170" i="1" l="1"/>
  <c r="E169" i="1" s="1"/>
  <c r="E147" i="1"/>
  <c r="E51" i="1"/>
  <c r="I170" i="1" l="1"/>
  <c r="E18" i="1"/>
  <c r="I51" i="1"/>
  <c r="E146" i="1"/>
  <c r="I147" i="1"/>
  <c r="E168" i="1"/>
  <c r="I169" i="1"/>
  <c r="E141" i="1" l="1"/>
  <c r="I141" i="1" s="1"/>
  <c r="I146" i="1"/>
  <c r="E17" i="1"/>
  <c r="I18" i="1"/>
  <c r="E167" i="1"/>
  <c r="I167" i="1" s="1"/>
  <c r="I168" i="1"/>
  <c r="E23" i="1" l="1"/>
  <c r="I17" i="1"/>
  <c r="E30" i="1" l="1"/>
  <c r="I23" i="1"/>
  <c r="E35" i="1" l="1"/>
  <c r="E36" i="1" s="1"/>
  <c r="I30" i="1"/>
</calcChain>
</file>

<file path=xl/sharedStrings.xml><?xml version="1.0" encoding="utf-8"?>
<sst xmlns="http://schemas.openxmlformats.org/spreadsheetml/2006/main" count="406" uniqueCount="167">
  <si>
    <t>PRIHODI POSLOVANJA</t>
  </si>
  <si>
    <t>RASHODI ZA NABAVU NEFINANCIJSKE IMOVINE</t>
  </si>
  <si>
    <t>VIŠAK / MANJAK + NETO FINANCIRANJE</t>
  </si>
  <si>
    <t xml:space="preserve">A. RAČUN PRIHODA I RASHODA </t>
  </si>
  <si>
    <t>Razred</t>
  </si>
  <si>
    <t>Skupina</t>
  </si>
  <si>
    <t>Izvor</t>
  </si>
  <si>
    <t>Opći prihodi i primici</t>
  </si>
  <si>
    <t>RASHODI POSLOVANJA</t>
  </si>
  <si>
    <t>Rashodi za zaposlene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</si>
  <si>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</si>
  <si>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</si>
  <si>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</si>
  <si>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</si>
  <si>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</si>
  <si>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</si>
  <si>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</si>
  <si>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</si>
  <si>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Namjenski 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</si>
  <si>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</si>
  <si>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</si>
  <si>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</si>
  <si>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</si>
  <si>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</si>
  <si>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Ostale pomoći</t>
  </si>
  <si>
    <t>Ostali prihodi za posebne namjene</t>
  </si>
  <si>
    <t>Rashodi za nabavu proizvedene dugotrajne imovine</t>
  </si>
  <si>
    <t>Naziv</t>
  </si>
  <si>
    <t>Prihodi od donacija</t>
  </si>
  <si>
    <t>Donacije</t>
  </si>
  <si>
    <t>09 Obrazovanje</t>
  </si>
  <si>
    <t>091 Predškolsko i osnovno obrazovanje</t>
  </si>
  <si>
    <t>0911 Predškolsko obrazovanje</t>
  </si>
  <si>
    <t>Financijski rashodi</t>
  </si>
  <si>
    <t>Prihodi od upravnih i administrativnih pristojbi-participacija roditelja</t>
  </si>
  <si>
    <t>Izvor financiranja 11</t>
  </si>
  <si>
    <t>Plaće (bruto)</t>
  </si>
  <si>
    <t>Ostali rashodi za zaposlene</t>
  </si>
  <si>
    <t>Plaće za redovan rad - bruto</t>
  </si>
  <si>
    <t>Ostali rashodi za zaposlene - nagrade, darovi, regres, ostalo</t>
  </si>
  <si>
    <t>Doprinosi na plaće</t>
  </si>
  <si>
    <t>Doprinos za obvezno zdravstveno osiguranje</t>
  </si>
  <si>
    <t>Izvor financiranja 43</t>
  </si>
  <si>
    <t>Naknade troškova zaposlenima</t>
  </si>
  <si>
    <t>Službena putovanja</t>
  </si>
  <si>
    <t>Naknade za prijevoz, rad na terenu i odvojeni život</t>
  </si>
  <si>
    <t>Stručno usavršavanje zaposlenika</t>
  </si>
  <si>
    <t>Ostale naknade troškova zaposlenicima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</si>
  <si>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</si>
  <si>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</si>
  <si>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</si>
  <si>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</si>
  <si>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</si>
  <si>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</si>
  <si>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</si>
  <si>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</si>
  <si>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REDOVNA DJELATNOST DJEČJEG VRTIĆA</t>
  </si>
  <si>
    <t>PROGRAM P000001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</si>
  <si>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</si>
  <si>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</si>
  <si>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</si>
  <si>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</si>
  <si>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</si>
  <si>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</si>
  <si>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</si>
  <si>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</si>
  <si>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Oslate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</si>
  <si>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</si>
  <si>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</si>
  <si>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</si>
  <si>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</si>
  <si>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</si>
  <si>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</si>
  <si>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</si>
  <si>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Ostali financijski rashodi</t>
  </si>
  <si>
    <t>Bankarske usluge i usluge platnog prometa</t>
  </si>
  <si>
    <t>Izvor financiranja    43</t>
  </si>
  <si>
    <t>Izvor financiranja    11</t>
  </si>
  <si>
    <t>Izvor financiranja    52</t>
  </si>
  <si>
    <t xml:space="preserve">Ostale pomoći </t>
  </si>
  <si>
    <t>Ostale pomoći - sufinanciranje vrtića drugih općina i gradova</t>
  </si>
  <si>
    <t xml:space="preserve">Prihodi od imovine </t>
  </si>
  <si>
    <t>Opći prihodi i primici - kamate na depozit u banci</t>
  </si>
  <si>
    <t>Ostali prihodi za posebne namjene - učešće roditelja u cijeni vrtića</t>
  </si>
  <si>
    <t>Opći prihodi i primici - prihodi od nadležnog proračuna</t>
  </si>
  <si>
    <t>Donacije od pravnih i fizičkih osoba</t>
  </si>
  <si>
    <t>Postrojenja i oprema</t>
  </si>
  <si>
    <t>Uredska oprema i namještaj</t>
  </si>
  <si>
    <t>Komunikacijska oprema</t>
  </si>
  <si>
    <t>Oprema za održavanje i zaštitu</t>
  </si>
  <si>
    <t>Sportska i glazbena oprema</t>
  </si>
  <si>
    <t>Uređaji, strojevi i oprema za ostale namjene</t>
  </si>
  <si>
    <t>Izvor financiranja 61</t>
  </si>
  <si>
    <t>Prihodi  od naknada štete s naslova osiguranja</t>
  </si>
  <si>
    <t>Izvor financiranja    71</t>
  </si>
  <si>
    <t>Prihodi od naknada šteta s naslova osiguranja</t>
  </si>
  <si>
    <t>Izvor financiranja 52</t>
  </si>
  <si>
    <t>Aktivnost A000001</t>
  </si>
  <si>
    <t>NABAVA OPREME</t>
  </si>
  <si>
    <t>Kapitalni projekt K000001</t>
  </si>
  <si>
    <t xml:space="preserve">RAZLIKA - VIŠAK / MANJAK  </t>
  </si>
  <si>
    <t>NABAVA INVENTARA za otvaranje jasličke grupe</t>
  </si>
  <si>
    <t>DJELATNOST DJEČJEG VRTIĆA</t>
  </si>
  <si>
    <t>Naziv računa prihoda izvora financiranja</t>
  </si>
  <si>
    <t>Naziv računa rashoda i izvora financiranja</t>
  </si>
  <si>
    <t>Naknade za rad predstavničkih i izvršnih tijela, povjerenstava i sl.</t>
  </si>
  <si>
    <t>NAZIV PRIHODA I PRIMITAKA TE RASHODA I IZDATAKA</t>
  </si>
  <si>
    <t>Skupina  Podskupina</t>
  </si>
  <si>
    <t>Tekuće pomoći pror. korisn. iz proračuna koji im nije nadležan</t>
  </si>
  <si>
    <t>Ostali nespomenuti prihoda poslovanja - participacija roditelja</t>
  </si>
  <si>
    <t>Tekuće donacije</t>
  </si>
  <si>
    <t>Prihodi od nadležnog proračuna za financiranje rashoda poslovanja</t>
  </si>
  <si>
    <t>Prihodi iz nadležnog proračuna za financiranje rashoda na nabavu nefin.imovine</t>
  </si>
  <si>
    <t>PRIHODI UKUPNO</t>
  </si>
  <si>
    <t>RASHODI UKUPNO</t>
  </si>
  <si>
    <t>Brojčana oznaka i naziv programa, aktivnosti i projekata, izvora financiranja i ekonomske klasifikacije</t>
  </si>
  <si>
    <t>BROJČANA OZNAKA I NAZIV FUNKCIJSKE KLASIFIKACIJE</t>
  </si>
  <si>
    <t>Odjeljak Izvor</t>
  </si>
  <si>
    <t>PRIJENOS VIŠKA/MANJKA U SLJEDEĆE RAZDOBLJE</t>
  </si>
  <si>
    <t>PRIHODI POSLOVANJA PREMA EKONOMSKOJ KLASIFIKACIJI</t>
  </si>
  <si>
    <t>RASHODI POSLOVANJA PREMA EKONOMSKOJ KLASIFIKACIJI</t>
  </si>
  <si>
    <t>Brojčana oznaka</t>
  </si>
  <si>
    <t>Naziv izvora financiranja</t>
  </si>
  <si>
    <t>UKUPNO PRIHODI</t>
  </si>
  <si>
    <t>Prihodi za posebne namjene</t>
  </si>
  <si>
    <t>Pomoći</t>
  </si>
  <si>
    <t>Prihodi od prodaje nefin.imovine i naknade s naslova osiguranja</t>
  </si>
  <si>
    <t>UKUPNO RASHODI</t>
  </si>
  <si>
    <t>PRIHODI  I  RASHODI  PREMA IZVORIMA FINANCIRANJA</t>
  </si>
  <si>
    <t>PROGRAMSKA KLASIFIKACIJA</t>
  </si>
  <si>
    <t xml:space="preserve">6 PRIHODI POSLOVANJA     </t>
  </si>
  <si>
    <t xml:space="preserve">7 'PRIHODI OD PRODAJE NEFINANCIJSKE IMOVINE    </t>
  </si>
  <si>
    <t xml:space="preserve">3 'RASHODI  POSLOVANJA     </t>
  </si>
  <si>
    <t xml:space="preserve">4 'RASHODI ZA NABAVU NEFINANCIJSKE IMOVINE  </t>
  </si>
  <si>
    <t>8 PRIMICI OD FINANCIJSKE IMOVINE I ZADUŽIVANJA</t>
  </si>
  <si>
    <t>5 IZDACI ZA FINANCIJSKU IMOVINU I OTPLATE ZAJMOVA</t>
  </si>
  <si>
    <t>NETO FINANCIRANJE</t>
  </si>
  <si>
    <t>C) PRENESENI VIŠAK ILI PRENESENI MANJAK</t>
  </si>
  <si>
    <t>PRIJENOS VIŠKA / MANJKA IZ PRETHODNE(IH) GODINE</t>
  </si>
  <si>
    <t>D) VIŠEGODIŠNJI PLAN URAVNOTEŽENJA</t>
  </si>
  <si>
    <t>VIŠAK / MANJAK IZ PRETHODNE(IH) GODINE KOJI ĆE SE RASPOREDITI / POKRITI</t>
  </si>
  <si>
    <t>VIŠAK / MANJAK TEKUĆE GODINE</t>
  </si>
  <si>
    <t>PRIJENOS VIŠKA / MANJKA U SLJEDEĆE RAZDOBLJE</t>
  </si>
  <si>
    <t>B. RAČUN FINANCIRANJA PREMA EKONOMSKOJ KLASIFIKACIJI</t>
  </si>
  <si>
    <t>B. RAČUN FINANCIRANJA PREMA IZVORIMA FINANCIRANJA</t>
  </si>
  <si>
    <t>Brojčana oznaka i naziv izvora financiranja</t>
  </si>
  <si>
    <t>Namjenski primici od financijske imovine i zaduživanja</t>
  </si>
  <si>
    <t>IZDACI UKUPNO</t>
  </si>
  <si>
    <t>PRIMICI UKUPNO</t>
  </si>
  <si>
    <t>Kapitalni projekt K000002</t>
  </si>
  <si>
    <t>Izvorni plan za 2024.</t>
  </si>
  <si>
    <t>Tekući plan za 2024.</t>
  </si>
  <si>
    <t>Ostvarenje/ izvršenje 2024</t>
  </si>
  <si>
    <t>Indeks       5/2</t>
  </si>
  <si>
    <t>Indeks    5/3</t>
  </si>
  <si>
    <t>Ostali rashodi za zaposlene -nagrade,darovi, regres, ostalo</t>
  </si>
  <si>
    <t>Prihodi iz nadležnog proračuna temeljem prijenosa sred. iz državnog proračuna</t>
  </si>
  <si>
    <t>Ostvarenje/ izvršenje 2023.</t>
  </si>
  <si>
    <t>VIŠAK / MANJAK + NETO FINANCIRANJE + PRIJENOS VIŠKA / MANJKA IZ PRETHODNE(IH) GODINE - PRIJENOS VIŠKA / MANJKA U SLJEDEĆE RAZDOBLJE</t>
  </si>
  <si>
    <t>Kamate na depozite po viđenju i ostali prihodi od imovine</t>
  </si>
  <si>
    <t>PRIJEDLOG GODIŠNJEG IZVJEŠTAJA O IZVRŠENJU FINANCIJSKOG PLANA DJEČJEG VRTIĆA POTOČIĆ TUHELJSKI ZA 2024. GODINU</t>
  </si>
  <si>
    <t>Na temelju članka 86. stavka 3.  Zakona o proračunu (NN144/21), članka 36. Zakona o ustanovama (NN 76/93, 29/97, 47/99, 35/08, 127/19) i članka  50. Statuta Dječjeg vrtića Potočić Tuheljski ((KLASA: 601-02/23-02/01, URBROJ: 2135-51-02-23-1 od 09. veljače 2023.), Upravno vijeće dječjeg vrtića Potočić Tuheljski  na 7. sjednici dana 14.02.2025. godine donijelo je:</t>
  </si>
  <si>
    <t>Članak 1.</t>
  </si>
  <si>
    <t>Prijedlog godišnjeg izvještaja o izvršenju financijskog plana Dječjeg vrtića Potočić Tuheljski za 2024. godinu sastoji se od:</t>
  </si>
  <si>
    <t>Članak 2.</t>
  </si>
  <si>
    <t>Članak 3.</t>
  </si>
  <si>
    <t>Posebni dio godišnjeg izvještaja o izvršenju financijskog plana sadrži izvršenje rashoda i izdataka iskazanih po izvorima financiranja i ekonomskoj klasifikaciji, raspoređenih u programe koji se sastoje od aktvnosti i projekata kako slijedi: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</si>
</sst>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0"/>
      <color rgb="FFFF0000"/>
      <name val="Arial"/>
      <family val="2"/>
      <charset val="238"/>
    </font>
    <font>
      <i/>
      <sz val="10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4">
    <xf numFmtId="0" fontId="0" fillId="0" borderId="0" xfId="0"/>
    <xf numFmtId="0" fontId="1" fillId="0" borderId="0" xfId="0" applyFont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right"/>
    </xf>
    <xf numFmtId="0" fontId="11" fillId="0" borderId="0" xfId="0" applyFont="1"/>
    <xf numFmtId="0" fontId="12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4" fontId="2" fillId="2" borderId="4" xfId="0" applyNumberFormat="1" applyFont="1" applyFill="1" applyBorder="1" applyAlignment="1">
      <alignment horizontal="right"/>
    </xf>
    <xf numFmtId="4" fontId="4" fillId="2" borderId="4" xfId="0" applyNumberFormat="1" applyFont="1" applyFill="1" applyBorder="1" applyAlignment="1">
      <alignment horizontal="right"/>
    </xf>
    <xf numFmtId="4" fontId="14" fillId="2" borderId="4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left" vertical="center" wrapText="1"/>
    </xf>
    <xf numFmtId="0" fontId="10" fillId="0" borderId="0" xfId="0" applyFont="1"/>
    <xf numFmtId="0" fontId="15" fillId="0" borderId="0" xfId="0" applyFont="1"/>
    <xf numFmtId="0" fontId="0" fillId="2" borderId="0" xfId="0" applyFill="1"/>
    <xf numFmtId="0" fontId="13" fillId="2" borderId="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0" xfId="0" quotePrefix="1" applyFont="1" applyFill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vertical="center" wrapText="1"/>
    </xf>
    <xf numFmtId="0" fontId="5" fillId="2" borderId="6" xfId="0" quotePrefix="1" applyFont="1" applyFill="1" applyBorder="1" applyAlignment="1">
      <alignment horizontal="left" vertical="center"/>
    </xf>
    <xf numFmtId="0" fontId="6" fillId="2" borderId="6" xfId="0" quotePrefix="1" applyFont="1" applyFill="1" applyBorder="1" applyAlignment="1">
      <alignment horizontal="left" vertical="center"/>
    </xf>
    <xf numFmtId="4" fontId="2" fillId="2" borderId="9" xfId="0" applyNumberFormat="1" applyFont="1" applyFill="1" applyBorder="1" applyAlignment="1">
      <alignment horizontal="right"/>
    </xf>
    <xf numFmtId="4" fontId="14" fillId="2" borderId="8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left" vertical="center" wrapText="1" indent="1"/>
    </xf>
    <xf numFmtId="0" fontId="2" fillId="2" borderId="10" xfId="0" applyFont="1" applyFill="1" applyBorder="1" applyAlignment="1">
      <alignment horizontal="left" vertical="center" wrapText="1" indent="1"/>
    </xf>
    <xf numFmtId="0" fontId="2" fillId="2" borderId="11" xfId="0" applyFont="1" applyFill="1" applyBorder="1" applyAlignment="1">
      <alignment horizontal="left" vertical="center" wrapText="1" indent="1"/>
    </xf>
    <xf numFmtId="0" fontId="16" fillId="0" borderId="1" xfId="0" applyFont="1" applyBorder="1"/>
    <xf numFmtId="0" fontId="16" fillId="0" borderId="0" xfId="0" applyFont="1"/>
    <xf numFmtId="0" fontId="16" fillId="0" borderId="2" xfId="0" applyFont="1" applyBorder="1"/>
    <xf numFmtId="0" fontId="16" fillId="0" borderId="11" xfId="0" applyFont="1" applyBorder="1"/>
    <xf numFmtId="0" fontId="16" fillId="0" borderId="10" xfId="0" applyFont="1" applyBorder="1"/>
    <xf numFmtId="0" fontId="14" fillId="2" borderId="4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8" fillId="0" borderId="0" xfId="0" applyFont="1"/>
    <xf numFmtId="0" fontId="17" fillId="2" borderId="2" xfId="0" applyFont="1" applyFill="1" applyBorder="1" applyAlignment="1">
      <alignment horizontal="left" vertical="center" wrapText="1" indent="1"/>
    </xf>
    <xf numFmtId="0" fontId="17" fillId="2" borderId="4" xfId="0" applyFont="1" applyFill="1" applyBorder="1" applyAlignment="1">
      <alignment horizontal="left" vertical="center" wrapText="1" indent="1"/>
    </xf>
    <xf numFmtId="4" fontId="17" fillId="2" borderId="4" xfId="0" applyNumberFormat="1" applyFont="1" applyFill="1" applyBorder="1" applyAlignment="1">
      <alignment horizontal="right"/>
    </xf>
    <xf numFmtId="0" fontId="2" fillId="5" borderId="4" xfId="0" applyFont="1" applyFill="1" applyBorder="1" applyAlignment="1">
      <alignment horizontal="left" vertical="center" wrapText="1" indent="1"/>
    </xf>
    <xf numFmtId="0" fontId="2" fillId="5" borderId="4" xfId="0" applyFont="1" applyFill="1" applyBorder="1" applyAlignment="1">
      <alignment horizontal="left" vertical="center" wrapText="1"/>
    </xf>
    <xf numFmtId="4" fontId="2" fillId="5" borderId="4" xfId="0" applyNumberFormat="1" applyFont="1" applyFill="1" applyBorder="1" applyAlignment="1">
      <alignment horizontal="right"/>
    </xf>
    <xf numFmtId="4" fontId="2" fillId="5" borderId="3" xfId="0" applyNumberFormat="1" applyFont="1" applyFill="1" applyBorder="1" applyAlignment="1">
      <alignment horizontal="right"/>
    </xf>
    <xf numFmtId="0" fontId="2" fillId="5" borderId="9" xfId="0" applyFont="1" applyFill="1" applyBorder="1" applyAlignment="1">
      <alignment horizontal="left" vertical="center" wrapText="1" indent="1"/>
    </xf>
    <xf numFmtId="0" fontId="2" fillId="5" borderId="9" xfId="0" applyFont="1" applyFill="1" applyBorder="1" applyAlignment="1">
      <alignment horizontal="left" vertical="center" wrapText="1"/>
    </xf>
    <xf numFmtId="4" fontId="2" fillId="5" borderId="6" xfId="0" applyNumberFormat="1" applyFont="1" applyFill="1" applyBorder="1" applyAlignment="1">
      <alignment horizontal="right"/>
    </xf>
    <xf numFmtId="0" fontId="19" fillId="0" borderId="1" xfId="0" applyFont="1" applyBorder="1"/>
    <xf numFmtId="0" fontId="19" fillId="0" borderId="2" xfId="0" applyFont="1" applyBorder="1" applyAlignment="1">
      <alignment horizontal="center"/>
    </xf>
    <xf numFmtId="0" fontId="19" fillId="0" borderId="4" xfId="0" applyFont="1" applyBorder="1"/>
    <xf numFmtId="0" fontId="19" fillId="0" borderId="3" xfId="0" applyFont="1" applyBorder="1"/>
    <xf numFmtId="4" fontId="19" fillId="0" borderId="3" xfId="0" applyNumberFormat="1" applyFont="1" applyBorder="1"/>
    <xf numFmtId="0" fontId="19" fillId="0" borderId="0" xfId="0" applyFont="1"/>
    <xf numFmtId="0" fontId="16" fillId="5" borderId="4" xfId="0" applyFont="1" applyFill="1" applyBorder="1"/>
    <xf numFmtId="0" fontId="16" fillId="5" borderId="3" xfId="0" applyFont="1" applyFill="1" applyBorder="1"/>
    <xf numFmtId="4" fontId="16" fillId="5" borderId="3" xfId="0" applyNumberFormat="1" applyFont="1" applyFill="1" applyBorder="1"/>
    <xf numFmtId="0" fontId="16" fillId="5" borderId="9" xfId="0" applyFont="1" applyFill="1" applyBorder="1"/>
    <xf numFmtId="0" fontId="16" fillId="5" borderId="6" xfId="0" applyFont="1" applyFill="1" applyBorder="1"/>
    <xf numFmtId="4" fontId="16" fillId="5" borderId="6" xfId="0" applyNumberFormat="1" applyFont="1" applyFill="1" applyBorder="1"/>
    <xf numFmtId="4" fontId="14" fillId="3" borderId="3" xfId="0" applyNumberFormat="1" applyFont="1" applyFill="1" applyBorder="1" applyAlignment="1">
      <alignment horizontal="right"/>
    </xf>
    <xf numFmtId="4" fontId="14" fillId="0" borderId="3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2" fillId="2" borderId="15" xfId="0" applyFont="1" applyFill="1" applyBorder="1" applyAlignment="1">
      <alignment horizontal="left" vertical="center" wrapText="1" indent="1"/>
    </xf>
    <xf numFmtId="0" fontId="2" fillId="2" borderId="16" xfId="0" applyFont="1" applyFill="1" applyBorder="1" applyAlignment="1">
      <alignment horizontal="left" vertical="center" wrapText="1" indent="1"/>
    </xf>
    <xf numFmtId="0" fontId="2" fillId="2" borderId="16" xfId="0" applyFont="1" applyFill="1" applyBorder="1" applyAlignment="1">
      <alignment horizontal="left" vertical="center" wrapText="1"/>
    </xf>
    <xf numFmtId="4" fontId="2" fillId="2" borderId="16" xfId="0" applyNumberFormat="1" applyFont="1" applyFill="1" applyBorder="1" applyAlignment="1">
      <alignment horizontal="right"/>
    </xf>
    <xf numFmtId="0" fontId="14" fillId="6" borderId="14" xfId="0" applyFont="1" applyFill="1" applyBorder="1" applyAlignment="1">
      <alignment horizontal="left" vertical="center" wrapText="1"/>
    </xf>
    <xf numFmtId="4" fontId="14" fillId="6" borderId="14" xfId="0" applyNumberFormat="1" applyFont="1" applyFill="1" applyBorder="1" applyAlignment="1">
      <alignment horizontal="right"/>
    </xf>
    <xf numFmtId="0" fontId="14" fillId="6" borderId="10" xfId="0" applyFont="1" applyFill="1" applyBorder="1" applyAlignment="1">
      <alignment horizontal="left" vertical="center" wrapText="1"/>
    </xf>
    <xf numFmtId="0" fontId="14" fillId="6" borderId="9" xfId="0" applyFont="1" applyFill="1" applyBorder="1" applyAlignment="1">
      <alignment horizontal="left" vertical="center" wrapText="1"/>
    </xf>
    <xf numFmtId="4" fontId="14" fillId="6" borderId="9" xfId="0" applyNumberFormat="1" applyFont="1" applyFill="1" applyBorder="1" applyAlignment="1">
      <alignment horizontal="right"/>
    </xf>
    <xf numFmtId="0" fontId="4" fillId="2" borderId="18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4" fontId="14" fillId="6" borderId="11" xfId="0" applyNumberFormat="1" applyFont="1" applyFill="1" applyBorder="1" applyAlignment="1">
      <alignment horizontal="right"/>
    </xf>
    <xf numFmtId="0" fontId="11" fillId="0" borderId="18" xfId="0" applyFont="1" applyBorder="1"/>
    <xf numFmtId="0" fontId="9" fillId="0" borderId="0" xfId="0" applyFont="1"/>
    <xf numFmtId="0" fontId="16" fillId="0" borderId="15" xfId="0" applyFont="1" applyBorder="1"/>
    <xf numFmtId="0" fontId="16" fillId="0" borderId="16" xfId="0" applyFont="1" applyBorder="1"/>
    <xf numFmtId="0" fontId="16" fillId="5" borderId="19" xfId="0" applyFont="1" applyFill="1" applyBorder="1"/>
    <xf numFmtId="0" fontId="16" fillId="5" borderId="17" xfId="0" applyFont="1" applyFill="1" applyBorder="1"/>
    <xf numFmtId="4" fontId="16" fillId="5" borderId="17" xfId="0" applyNumberFormat="1" applyFont="1" applyFill="1" applyBorder="1"/>
    <xf numFmtId="0" fontId="22" fillId="3" borderId="3" xfId="0" quotePrefix="1" applyFont="1" applyFill="1" applyBorder="1" applyAlignment="1">
      <alignment horizontal="left" vertical="center"/>
    </xf>
    <xf numFmtId="4" fontId="22" fillId="3" borderId="3" xfId="0" applyNumberFormat="1" applyFont="1" applyFill="1" applyBorder="1" applyAlignment="1">
      <alignment horizontal="right"/>
    </xf>
    <xf numFmtId="0" fontId="23" fillId="0" borderId="0" xfId="0" applyFont="1"/>
    <xf numFmtId="0" fontId="22" fillId="3" borderId="3" xfId="0" quotePrefix="1" applyFont="1" applyFill="1" applyBorder="1" applyAlignment="1">
      <alignment horizontal="left" vertical="center" wrapText="1"/>
    </xf>
    <xf numFmtId="4" fontId="22" fillId="3" borderId="4" xfId="0" applyNumberFormat="1" applyFont="1" applyFill="1" applyBorder="1" applyAlignment="1">
      <alignment horizontal="right"/>
    </xf>
    <xf numFmtId="0" fontId="24" fillId="3" borderId="3" xfId="0" quotePrefix="1" applyFont="1" applyFill="1" applyBorder="1" applyAlignment="1">
      <alignment horizontal="left" vertical="center"/>
    </xf>
    <xf numFmtId="0" fontId="25" fillId="0" borderId="0" xfId="0" applyFont="1"/>
    <xf numFmtId="0" fontId="22" fillId="3" borderId="3" xfId="0" applyFont="1" applyFill="1" applyBorder="1" applyAlignment="1">
      <alignment horizontal="left" vertical="center" wrapText="1"/>
    </xf>
    <xf numFmtId="0" fontId="26" fillId="0" borderId="0" xfId="0" applyFont="1"/>
    <xf numFmtId="0" fontId="21" fillId="0" borderId="0" xfId="0" applyFont="1"/>
    <xf numFmtId="0" fontId="24" fillId="3" borderId="3" xfId="0" applyFont="1" applyFill="1" applyBorder="1" applyAlignment="1">
      <alignment horizontal="left" vertical="center" wrapText="1"/>
    </xf>
    <xf numFmtId="0" fontId="26" fillId="3" borderId="3" xfId="0" applyFont="1" applyFill="1" applyBorder="1"/>
    <xf numFmtId="0" fontId="26" fillId="3" borderId="3" xfId="0" applyFont="1" applyFill="1" applyBorder="1" applyAlignment="1">
      <alignment horizontal="left"/>
    </xf>
    <xf numFmtId="4" fontId="26" fillId="3" borderId="3" xfId="0" applyNumberFormat="1" applyFont="1" applyFill="1" applyBorder="1"/>
    <xf numFmtId="4" fontId="24" fillId="3" borderId="3" xfId="0" applyNumberFormat="1" applyFont="1" applyFill="1" applyBorder="1" applyAlignment="1">
      <alignment horizontal="right"/>
    </xf>
    <xf numFmtId="0" fontId="27" fillId="3" borderId="8" xfId="0" applyFont="1" applyFill="1" applyBorder="1" applyAlignment="1">
      <alignment horizontal="left" vertical="center" wrapText="1"/>
    </xf>
    <xf numFmtId="4" fontId="28" fillId="3" borderId="8" xfId="0" applyNumberFormat="1" applyFont="1" applyFill="1" applyBorder="1" applyAlignment="1">
      <alignment horizontal="right"/>
    </xf>
    <xf numFmtId="0" fontId="29" fillId="0" borderId="0" xfId="0" applyFont="1"/>
    <xf numFmtId="0" fontId="27" fillId="3" borderId="7" xfId="0" quotePrefix="1" applyFont="1" applyFill="1" applyBorder="1" applyAlignment="1">
      <alignment horizontal="left" vertical="center"/>
    </xf>
    <xf numFmtId="4" fontId="27" fillId="3" borderId="8" xfId="0" applyNumberFormat="1" applyFont="1" applyFill="1" applyBorder="1" applyAlignment="1">
      <alignment horizontal="right"/>
    </xf>
    <xf numFmtId="0" fontId="30" fillId="0" borderId="0" xfId="0" applyFont="1"/>
    <xf numFmtId="0" fontId="2" fillId="2" borderId="4" xfId="0" applyFont="1" applyFill="1" applyBorder="1" applyAlignment="1">
      <alignment horizontal="left" vertical="center" wrapText="1"/>
    </xf>
    <xf numFmtId="0" fontId="5" fillId="2" borderId="3" xfId="0" quotePrefix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left" vertical="center" wrapText="1"/>
    </xf>
    <xf numFmtId="0" fontId="16" fillId="2" borderId="4" xfId="0" applyFont="1" applyFill="1" applyBorder="1"/>
    <xf numFmtId="0" fontId="16" fillId="2" borderId="3" xfId="0" applyFont="1" applyFill="1" applyBorder="1"/>
    <xf numFmtId="0" fontId="5" fillId="2" borderId="3" xfId="0" quotePrefix="1" applyFont="1" applyFill="1" applyBorder="1" applyAlignment="1">
      <alignment horizontal="left" vertical="center" wrapText="1"/>
    </xf>
    <xf numFmtId="4" fontId="14" fillId="2" borderId="7" xfId="0" applyNumberFormat="1" applyFont="1" applyFill="1" applyBorder="1" applyAlignment="1">
      <alignment horizontal="right"/>
    </xf>
    <xf numFmtId="4" fontId="2" fillId="2" borderId="6" xfId="0" applyNumberFormat="1" applyFont="1" applyFill="1" applyBorder="1" applyAlignment="1">
      <alignment horizontal="right"/>
    </xf>
    <xf numFmtId="0" fontId="13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4" fontId="14" fillId="3" borderId="7" xfId="0" applyNumberFormat="1" applyFont="1" applyFill="1" applyBorder="1" applyAlignment="1">
      <alignment horizontal="right"/>
    </xf>
    <xf numFmtId="0" fontId="12" fillId="2" borderId="4" xfId="0" quotePrefix="1" applyFont="1" applyFill="1" applyBorder="1" applyAlignment="1">
      <alignment horizontal="left" vertical="center"/>
    </xf>
    <xf numFmtId="0" fontId="7" fillId="2" borderId="4" xfId="0" quotePrefix="1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right"/>
    </xf>
    <xf numFmtId="4" fontId="24" fillId="3" borderId="7" xfId="0" applyNumberFormat="1" applyFont="1" applyFill="1" applyBorder="1" applyAlignment="1">
      <alignment horizontal="right"/>
    </xf>
    <xf numFmtId="0" fontId="10" fillId="2" borderId="10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4" fontId="3" fillId="2" borderId="8" xfId="0" applyNumberFormat="1" applyFont="1" applyFill="1" applyBorder="1" applyAlignment="1">
      <alignment horizontal="right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4" fontId="3" fillId="2" borderId="21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3" xfId="0" quotePrefix="1" applyFont="1" applyFill="1" applyBorder="1" applyAlignment="1">
      <alignment horizontal="left" vertical="center"/>
    </xf>
    <xf numFmtId="4" fontId="4" fillId="2" borderId="3" xfId="0" applyNumberFormat="1" applyFont="1" applyFill="1" applyBorder="1" applyAlignment="1">
      <alignment horizontal="right"/>
    </xf>
    <xf numFmtId="0" fontId="6" fillId="2" borderId="3" xfId="0" quotePrefix="1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right"/>
    </xf>
    <xf numFmtId="0" fontId="6" fillId="2" borderId="12" xfId="0" quotePrefix="1" applyFont="1" applyFill="1" applyBorder="1" applyAlignment="1">
      <alignment vertical="center"/>
    </xf>
    <xf numFmtId="0" fontId="5" fillId="2" borderId="6" xfId="0" applyFont="1" applyFill="1" applyBorder="1" applyAlignment="1">
      <alignment horizontal="left" vertical="center" wrapText="1"/>
    </xf>
    <xf numFmtId="0" fontId="6" fillId="2" borderId="11" xfId="0" quotePrefix="1" applyFont="1" applyFill="1" applyBorder="1" applyAlignment="1">
      <alignment vertical="center"/>
    </xf>
    <xf numFmtId="0" fontId="33" fillId="2" borderId="7" xfId="0" quotePrefix="1" applyFont="1" applyFill="1" applyBorder="1" applyAlignment="1">
      <alignment horizontal="left" vertical="center"/>
    </xf>
    <xf numFmtId="0" fontId="13" fillId="2" borderId="12" xfId="0" quotePrefix="1" applyFont="1" applyFill="1" applyBorder="1" applyAlignment="1">
      <alignment vertical="center"/>
    </xf>
    <xf numFmtId="0" fontId="13" fillId="2" borderId="0" xfId="0" quotePrefix="1" applyFont="1" applyFill="1" applyAlignment="1">
      <alignment horizontal="left" vertical="center" wrapText="1"/>
    </xf>
    <xf numFmtId="0" fontId="20" fillId="2" borderId="0" xfId="0" applyFont="1" applyFill="1" applyAlignment="1">
      <alignment vertical="center" wrapText="1"/>
    </xf>
    <xf numFmtId="4" fontId="14" fillId="2" borderId="0" xfId="0" applyNumberFormat="1" applyFont="1" applyFill="1" applyAlignment="1">
      <alignment horizontal="right"/>
    </xf>
    <xf numFmtId="0" fontId="20" fillId="2" borderId="0" xfId="0" applyFont="1" applyFill="1" applyAlignment="1">
      <alignment horizontal="center" vertical="center" wrapText="1"/>
    </xf>
    <xf numFmtId="0" fontId="13" fillId="2" borderId="0" xfId="0" quotePrefix="1" applyFont="1" applyFill="1" applyAlignment="1">
      <alignment horizontal="center" vertical="center" wrapText="1"/>
    </xf>
    <xf numFmtId="4" fontId="4" fillId="2" borderId="0" xfId="0" quotePrefix="1" applyNumberFormat="1" applyFont="1" applyFill="1" applyAlignment="1">
      <alignment horizontal="right"/>
    </xf>
    <xf numFmtId="0" fontId="0" fillId="0" borderId="18" xfId="0" applyBorder="1"/>
    <xf numFmtId="0" fontId="0" fillId="2" borderId="18" xfId="0" applyFill="1" applyBorder="1"/>
    <xf numFmtId="4" fontId="7" fillId="3" borderId="3" xfId="0" applyNumberFormat="1" applyFont="1" applyFill="1" applyBorder="1" applyAlignment="1">
      <alignment vertical="center" wrapText="1"/>
    </xf>
    <xf numFmtId="3" fontId="7" fillId="4" borderId="1" xfId="0" quotePrefix="1" applyNumberFormat="1" applyFont="1" applyFill="1" applyBorder="1" applyAlignment="1">
      <alignment horizontal="right"/>
    </xf>
    <xf numFmtId="3" fontId="7" fillId="4" borderId="3" xfId="0" applyNumberFormat="1" applyFont="1" applyFill="1" applyBorder="1" applyAlignment="1">
      <alignment horizontal="right" wrapText="1"/>
    </xf>
    <xf numFmtId="3" fontId="4" fillId="3" borderId="1" xfId="0" quotePrefix="1" applyNumberFormat="1" applyFont="1" applyFill="1" applyBorder="1" applyAlignment="1">
      <alignment horizontal="right"/>
    </xf>
    <xf numFmtId="3" fontId="4" fillId="3" borderId="3" xfId="0" quotePrefix="1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left" wrapText="1"/>
    </xf>
    <xf numFmtId="0" fontId="4" fillId="2" borderId="2" xfId="0" quotePrefix="1" applyFont="1" applyFill="1" applyBorder="1" applyAlignment="1">
      <alignment horizontal="left" wrapText="1"/>
    </xf>
    <xf numFmtId="0" fontId="4" fillId="2" borderId="2" xfId="0" quotePrefix="1" applyFont="1" applyFill="1" applyBorder="1" applyAlignment="1">
      <alignment horizontal="center" wrapText="1"/>
    </xf>
    <xf numFmtId="0" fontId="3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left" vertical="center" wrapText="1"/>
    </xf>
    <xf numFmtId="0" fontId="22" fillId="2" borderId="0" xfId="0" quotePrefix="1" applyFont="1" applyFill="1" applyAlignment="1">
      <alignment horizontal="left" vertical="center"/>
    </xf>
    <xf numFmtId="4" fontId="24" fillId="2" borderId="0" xfId="0" applyNumberFormat="1" applyFont="1" applyFill="1" applyAlignment="1">
      <alignment horizontal="right"/>
    </xf>
    <xf numFmtId="0" fontId="35" fillId="2" borderId="0" xfId="0" applyFont="1" applyFill="1"/>
    <xf numFmtId="0" fontId="35" fillId="0" borderId="0" xfId="0" applyFont="1"/>
    <xf numFmtId="0" fontId="7" fillId="2" borderId="7" xfId="0" applyFont="1" applyFill="1" applyBorder="1" applyAlignment="1">
      <alignment horizontal="left" vertical="center" wrapText="1"/>
    </xf>
    <xf numFmtId="4" fontId="4" fillId="2" borderId="8" xfId="0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left" vertical="center"/>
    </xf>
    <xf numFmtId="4" fontId="13" fillId="2" borderId="23" xfId="0" applyNumberFormat="1" applyFont="1" applyFill="1" applyBorder="1" applyAlignment="1">
      <alignment horizontal="right" vertical="center" wrapText="1"/>
    </xf>
    <xf numFmtId="4" fontId="13" fillId="2" borderId="4" xfId="0" applyNumberFormat="1" applyFont="1" applyFill="1" applyBorder="1" applyAlignment="1">
      <alignment horizontal="right"/>
    </xf>
    <xf numFmtId="4" fontId="13" fillId="2" borderId="7" xfId="0" applyNumberFormat="1" applyFont="1" applyFill="1" applyBorder="1" applyAlignment="1">
      <alignment horizontal="right"/>
    </xf>
    <xf numFmtId="0" fontId="11" fillId="2" borderId="0" xfId="0" applyFont="1" applyFill="1"/>
    <xf numFmtId="0" fontId="17" fillId="2" borderId="1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wrapText="1" indent="1"/>
    </xf>
    <xf numFmtId="0" fontId="17" fillId="2" borderId="8" xfId="0" applyFont="1" applyFill="1" applyBorder="1" applyAlignment="1">
      <alignment horizontal="left" vertical="center" wrapText="1" indent="1"/>
    </xf>
    <xf numFmtId="0" fontId="17" fillId="2" borderId="8" xfId="0" applyFont="1" applyFill="1" applyBorder="1" applyAlignment="1">
      <alignment horizontal="left" vertical="center" wrapText="1"/>
    </xf>
    <xf numFmtId="4" fontId="17" fillId="2" borderId="8" xfId="0" applyNumberFormat="1" applyFont="1" applyFill="1" applyBorder="1" applyAlignment="1">
      <alignment horizontal="right"/>
    </xf>
    <xf numFmtId="4" fontId="4" fillId="3" borderId="7" xfId="0" applyNumberFormat="1" applyFont="1" applyFill="1" applyBorder="1" applyAlignment="1">
      <alignment horizontal="right"/>
    </xf>
    <xf numFmtId="4" fontId="17" fillId="2" borderId="7" xfId="0" applyNumberFormat="1" applyFont="1" applyFill="1" applyBorder="1" applyAlignment="1">
      <alignment horizontal="right"/>
    </xf>
    <xf numFmtId="4" fontId="2" fillId="2" borderId="7" xfId="0" applyNumberFormat="1" applyFont="1" applyFill="1" applyBorder="1" applyAlignment="1">
      <alignment horizontal="right"/>
    </xf>
    <xf numFmtId="4" fontId="22" fillId="3" borderId="7" xfId="0" applyNumberFormat="1" applyFont="1" applyFill="1" applyBorder="1" applyAlignment="1">
      <alignment horizontal="right"/>
    </xf>
    <xf numFmtId="4" fontId="27" fillId="3" borderId="7" xfId="0" applyNumberFormat="1" applyFont="1" applyFill="1" applyBorder="1" applyAlignment="1">
      <alignment horizontal="right"/>
    </xf>
    <xf numFmtId="4" fontId="3" fillId="2" borderId="7" xfId="0" applyNumberFormat="1" applyFont="1" applyFill="1" applyBorder="1" applyAlignment="1">
      <alignment horizontal="right"/>
    </xf>
    <xf numFmtId="4" fontId="3" fillId="2" borderId="20" xfId="0" applyNumberFormat="1" applyFont="1" applyFill="1" applyBorder="1" applyAlignment="1">
      <alignment horizontal="right"/>
    </xf>
    <xf numFmtId="4" fontId="2" fillId="5" borderId="7" xfId="0" applyNumberFormat="1" applyFont="1" applyFill="1" applyBorder="1" applyAlignment="1">
      <alignment horizontal="right"/>
    </xf>
    <xf numFmtId="4" fontId="14" fillId="6" borderId="6" xfId="0" applyNumberFormat="1" applyFont="1" applyFill="1" applyBorder="1" applyAlignment="1">
      <alignment horizontal="right"/>
    </xf>
    <xf numFmtId="3" fontId="7" fillId="4" borderId="12" xfId="0" quotePrefix="1" applyNumberFormat="1" applyFont="1" applyFill="1" applyBorder="1" applyAlignment="1">
      <alignment horizontal="right"/>
    </xf>
    <xf numFmtId="3" fontId="7" fillId="4" borderId="7" xfId="0" applyNumberFormat="1" applyFont="1" applyFill="1" applyBorder="1" applyAlignment="1">
      <alignment horizontal="right" wrapText="1"/>
    </xf>
    <xf numFmtId="0" fontId="4" fillId="4" borderId="3" xfId="0" applyFont="1" applyFill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/>
    </xf>
    <xf numFmtId="4" fontId="4" fillId="3" borderId="18" xfId="0" quotePrefix="1" applyNumberFormat="1" applyFont="1" applyFill="1" applyBorder="1" applyAlignment="1">
      <alignment horizontal="right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4" borderId="3" xfId="0" applyNumberFormat="1" applyFont="1" applyFill="1" applyBorder="1" applyAlignment="1">
      <alignment horizontal="right" vertical="center" wrapText="1"/>
    </xf>
    <xf numFmtId="4" fontId="4" fillId="3" borderId="7" xfId="0" applyNumberFormat="1" applyFont="1" applyFill="1" applyBorder="1" applyAlignment="1">
      <alignment horizontal="right" vertical="center"/>
    </xf>
    <xf numFmtId="4" fontId="4" fillId="4" borderId="7" xfId="0" applyNumberFormat="1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right"/>
    </xf>
    <xf numFmtId="4" fontId="14" fillId="2" borderId="24" xfId="0" applyNumberFormat="1" applyFont="1" applyFill="1" applyBorder="1" applyAlignment="1">
      <alignment horizontal="right"/>
    </xf>
    <xf numFmtId="0" fontId="36" fillId="0" borderId="0" xfId="0" applyFont="1"/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13" fillId="3" borderId="1" xfId="0" quotePrefix="1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vertical="center" wrapText="1"/>
    </xf>
    <xf numFmtId="0" fontId="13" fillId="3" borderId="3" xfId="0" quotePrefix="1" applyFont="1" applyFill="1" applyBorder="1" applyAlignment="1">
      <alignment horizontal="left" vertical="center" wrapText="1"/>
    </xf>
    <xf numFmtId="0" fontId="32" fillId="2" borderId="12" xfId="0" quotePrefix="1" applyFont="1" applyFill="1" applyBorder="1" applyAlignment="1">
      <alignment horizontal="center" vertical="center" wrapText="1"/>
    </xf>
    <xf numFmtId="0" fontId="32" fillId="2" borderId="5" xfId="0" quotePrefix="1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20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/>
    </xf>
    <xf numFmtId="0" fontId="20" fillId="0" borderId="2" xfId="0" applyFont="1" applyBorder="1" applyAlignment="1">
      <alignment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center" vertical="center" wrapText="1"/>
    </xf>
    <xf numFmtId="0" fontId="4" fillId="2" borderId="4" xfId="0" quotePrefix="1" applyFont="1" applyFill="1" applyBorder="1" applyAlignment="1">
      <alignment horizontal="center" vertical="center" wrapText="1"/>
    </xf>
    <xf numFmtId="0" fontId="2" fillId="2" borderId="11" xfId="0" quotePrefix="1" applyFont="1" applyFill="1" applyBorder="1" applyAlignment="1">
      <alignment horizontal="center" wrapText="1"/>
    </xf>
    <xf numFmtId="0" fontId="2" fillId="2" borderId="10" xfId="0" quotePrefix="1" applyFont="1" applyFill="1" applyBorder="1" applyAlignment="1">
      <alignment horizontal="center" wrapText="1"/>
    </xf>
    <xf numFmtId="0" fontId="2" fillId="2" borderId="9" xfId="0" quotePrefix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27" fillId="3" borderId="12" xfId="0" applyFont="1" applyFill="1" applyBorder="1" applyAlignment="1">
      <alignment horizontal="left" vertical="center" wrapText="1"/>
    </xf>
    <xf numFmtId="0" fontId="27" fillId="3" borderId="5" xfId="0" applyFont="1" applyFill="1" applyBorder="1" applyAlignment="1">
      <alignment horizontal="left" vertical="center" wrapText="1"/>
    </xf>
    <xf numFmtId="0" fontId="27" fillId="3" borderId="8" xfId="0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horizontal="left" vertical="center" wrapText="1"/>
    </xf>
    <xf numFmtId="0" fontId="14" fillId="6" borderId="14" xfId="0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3" borderId="1" xfId="0" quotePrefix="1" applyFont="1" applyFill="1" applyBorder="1" applyAlignment="1">
      <alignment horizontal="left" vertical="center" wrapText="1"/>
    </xf>
    <xf numFmtId="0" fontId="7" fillId="3" borderId="2" xfId="0" quotePrefix="1" applyFont="1" applyFill="1" applyBorder="1" applyAlignment="1">
      <alignment horizontal="left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left" vertical="center" wrapText="1"/>
    </xf>
    <xf numFmtId="0" fontId="13" fillId="2" borderId="23" xfId="0" applyFont="1" applyFill="1" applyBorder="1" applyAlignment="1">
      <alignment horizontal="left" vertical="center" wrapText="1"/>
    </xf>
    <xf numFmtId="0" fontId="13" fillId="2" borderId="1" xfId="0" quotePrefix="1" applyFont="1" applyFill="1" applyBorder="1" applyAlignment="1">
      <alignment horizontal="left" vertical="center"/>
    </xf>
    <xf numFmtId="0" fontId="13" fillId="2" borderId="2" xfId="0" quotePrefix="1" applyFont="1" applyFill="1" applyBorder="1" applyAlignment="1">
      <alignment horizontal="left" vertical="center"/>
    </xf>
    <xf numFmtId="0" fontId="13" fillId="2" borderId="4" xfId="0" quotePrefix="1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4" fillId="6" borderId="11" xfId="0" applyFont="1" applyFill="1" applyBorder="1" applyAlignment="1">
      <alignment horizontal="left" vertical="center" wrapText="1"/>
    </xf>
    <xf numFmtId="0" fontId="14" fillId="6" borderId="10" xfId="0" applyFont="1" applyFill="1" applyBorder="1" applyAlignment="1">
      <alignment horizontal="left" vertical="center" wrapText="1"/>
    </xf>
    <xf numFmtId="0" fontId="14" fillId="6" borderId="9" xfId="0" applyFont="1" applyFill="1" applyBorder="1" applyAlignment="1">
      <alignment horizontal="left" vertical="center" wrapText="1"/>
    </xf>
    <xf numFmtId="0" fontId="40" fillId="2" borderId="0" xfId="0" quotePrefix="1" applyFont="1" applyFill="1" applyAlignment="1">
      <alignment horizontal="center" vertical="center"/>
    </xf>
    <xf numFmtId="0" fontId="22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wrapText="1"/>
    </xf>
    <xf numFmtId="0" fontId="7" fillId="2" borderId="2" xfId="0" quotePrefix="1" applyFont="1" applyFill="1" applyBorder="1" applyAlignment="1">
      <alignment horizontal="center" wrapText="1"/>
    </xf>
    <xf numFmtId="0" fontId="7" fillId="2" borderId="4" xfId="0" quotePrefix="1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32" fillId="2" borderId="1" xfId="0" quotePrefix="1" applyFont="1" applyFill="1" applyBorder="1" applyAlignment="1">
      <alignment horizontal="left" vertical="center" wrapText="1"/>
    </xf>
    <xf numFmtId="0" fontId="32" fillId="2" borderId="2" xfId="0" quotePrefix="1" applyFont="1" applyFill="1" applyBorder="1" applyAlignment="1">
      <alignment horizontal="left" vertical="center" wrapText="1"/>
    </xf>
    <xf numFmtId="0" fontId="38" fillId="2" borderId="0" xfId="0" applyFont="1" applyFill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1" xfId="0" quotePrefix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rtic\Desktop\DJE&#268;JI%20VRTI&#262;\IZVR&#352;ENJE%20FINANCIJSKOG%20PLANA\ZA%202023\Prijedlog%20godi&#353;njeg%20izvje&#353;taja%20o%20izvr&#353;enju%20financijskog%20plana%20Dje&#269;jeg%20vrti&#263;a%20Poto&#269;i&#263;%20Tuheljski%20za%202023.%20godinu.xlsx" TargetMode="External"/><Relationship Id="rId1" Type="http://schemas.openxmlformats.org/officeDocument/2006/relationships/externalLinkPath" Target="/Users/Vrtic/Desktop/DJE&#268;JI%20VRTI&#262;/IZVR&#352;ENJE%20FINANCIJSKOG%20PLANA/ZA%202023/Prijedlog%20godi&#353;njeg%20izvje&#353;taja%20o%20izvr&#353;enju%20financijskog%20plana%20Dje&#269;jeg%20vrti&#263;a%20Poto&#269;i&#263;%20Tuheljski%20za%202023.%20godin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ĆI I POSEBNI DIO"/>
    </sheetNames>
    <sheetDataSet>
      <sheetData sheetId="0">
        <row r="47">
          <cell r="D47" t="str">
            <v>Račun prihoda i rashoda sastoji se od prihoda i rashoda iskazanih prema izvorima financiranja i ekonomskoj klasifikaciji te rashoda iskazanih prema funkcijskoj klasifikaciji kako slijedi: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1"/>
  <sheetViews>
    <sheetView tabSelected="1" zoomScaleNormal="100" workbookViewId="0">
      <selection activeCell="L190" sqref="L190"/>
    </sheetView>
  </sheetViews>
  <sheetFormatPr defaultRowHeight="15" x14ac:dyDescent="0.25"/>
  <cols>
    <col min="1" max="1" width="8.42578125" customWidth="1"/>
    <col min="2" max="2" width="10.28515625" customWidth="1"/>
    <col min="3" max="3" width="8.7109375" customWidth="1"/>
    <col min="4" max="4" width="51.85546875" customWidth="1"/>
    <col min="5" max="5" width="14.42578125" customWidth="1"/>
    <col min="6" max="6" width="12.7109375" bestFit="1" customWidth="1"/>
    <col min="7" max="7" width="12.7109375" customWidth="1"/>
    <col min="8" max="8" width="14.140625" customWidth="1"/>
    <col min="9" max="9" width="8.85546875" customWidth="1"/>
    <col min="10" max="10" width="9.28515625" customWidth="1"/>
  </cols>
  <sheetData>
    <row r="1" spans="1:10" ht="10.5" customHeight="1" x14ac:dyDescent="0.25"/>
    <row r="2" spans="1:10" ht="2.25" hidden="1" customHeight="1" x14ac:dyDescent="0.25">
      <c r="G2" s="212"/>
    </row>
    <row r="3" spans="1:10" hidden="1" x14ac:dyDescent="0.25"/>
    <row r="4" spans="1:10" hidden="1" x14ac:dyDescent="0.25"/>
    <row r="5" spans="1:10" hidden="1" x14ac:dyDescent="0.25"/>
    <row r="6" spans="1:10" ht="15" hidden="1" customHeight="1" x14ac:dyDescent="0.25"/>
    <row r="7" spans="1:10" ht="45" customHeight="1" x14ac:dyDescent="0.25">
      <c r="A7" s="221" t="s">
        <v>161</v>
      </c>
      <c r="B7" s="221"/>
      <c r="C7" s="221"/>
      <c r="D7" s="221"/>
      <c r="E7" s="221"/>
      <c r="F7" s="221"/>
      <c r="G7" s="221"/>
      <c r="H7" s="221"/>
      <c r="I7" s="221"/>
      <c r="J7" s="221"/>
    </row>
    <row r="8" spans="1:10" ht="9.75" customHeight="1" x14ac:dyDescent="0.25">
      <c r="A8" s="73"/>
      <c r="B8" s="73"/>
      <c r="C8" s="73"/>
      <c r="D8" s="73"/>
      <c r="E8" s="73"/>
      <c r="F8" s="73"/>
      <c r="G8" s="73"/>
      <c r="H8" s="73"/>
      <c r="I8" s="73"/>
      <c r="J8" s="73"/>
    </row>
    <row r="9" spans="1:10" ht="15.75" customHeight="1" x14ac:dyDescent="0.25">
      <c r="A9" s="223" t="s">
        <v>160</v>
      </c>
      <c r="B9" s="223"/>
      <c r="C9" s="223"/>
      <c r="D9" s="223"/>
      <c r="E9" s="223"/>
      <c r="F9" s="223"/>
      <c r="G9" s="223"/>
      <c r="H9" s="223"/>
      <c r="I9" s="223"/>
      <c r="J9" s="223"/>
    </row>
    <row r="10" spans="1:10" ht="8.2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8" customHeight="1" x14ac:dyDescent="0.25">
      <c r="A11" s="280" t="s">
        <v>162</v>
      </c>
      <c r="B11" s="280"/>
      <c r="C11" s="280"/>
      <c r="D11" s="280"/>
      <c r="E11" s="280"/>
      <c r="F11" s="280"/>
      <c r="G11" s="280"/>
      <c r="H11" s="280"/>
      <c r="I11" s="280"/>
      <c r="J11" s="280"/>
    </row>
    <row r="12" spans="1:10" ht="19.5" customHeight="1" x14ac:dyDescent="0.25">
      <c r="A12" s="281" t="s">
        <v>163</v>
      </c>
      <c r="B12" s="282"/>
      <c r="C12" s="282"/>
      <c r="D12" s="282"/>
      <c r="E12" s="282"/>
      <c r="F12" s="282"/>
      <c r="G12" s="282"/>
      <c r="H12" s="282"/>
      <c r="I12" s="282"/>
      <c r="J12" s="282"/>
    </row>
    <row r="13" spans="1:10" ht="15.75" x14ac:dyDescent="0.25">
      <c r="A13" s="223" t="s">
        <v>15</v>
      </c>
      <c r="B13" s="223"/>
      <c r="C13" s="223"/>
      <c r="D13" s="223"/>
      <c r="E13" s="223"/>
      <c r="F13" s="223"/>
      <c r="G13" s="223"/>
      <c r="H13" s="223"/>
      <c r="I13" s="228"/>
      <c r="J13" s="228"/>
    </row>
    <row r="14" spans="1:10" ht="18" customHeight="1" x14ac:dyDescent="0.25">
      <c r="A14" s="223" t="s">
        <v>20</v>
      </c>
      <c r="B14" s="224"/>
      <c r="C14" s="224"/>
      <c r="D14" s="224"/>
      <c r="E14" s="224"/>
      <c r="F14" s="224"/>
      <c r="G14" s="224"/>
      <c r="H14" s="224"/>
      <c r="I14" s="224"/>
      <c r="J14" s="224"/>
    </row>
    <row r="15" spans="1:10" s="22" customFormat="1" ht="28.5" customHeight="1" x14ac:dyDescent="0.25">
      <c r="A15" s="234" t="s">
        <v>106</v>
      </c>
      <c r="B15" s="235"/>
      <c r="C15" s="235"/>
      <c r="D15" s="236"/>
      <c r="E15" s="164" t="s">
        <v>157</v>
      </c>
      <c r="F15" s="164" t="s">
        <v>150</v>
      </c>
      <c r="G15" s="164" t="s">
        <v>151</v>
      </c>
      <c r="H15" s="164" t="s">
        <v>152</v>
      </c>
      <c r="I15" s="164" t="s">
        <v>153</v>
      </c>
      <c r="J15" s="164" t="s">
        <v>154</v>
      </c>
    </row>
    <row r="16" spans="1:10" s="22" customFormat="1" ht="15.75" thickBot="1" x14ac:dyDescent="0.3">
      <c r="A16" s="237">
        <v>1</v>
      </c>
      <c r="B16" s="238"/>
      <c r="C16" s="238"/>
      <c r="D16" s="239"/>
      <c r="E16" s="173">
        <v>2</v>
      </c>
      <c r="F16" s="173">
        <v>3</v>
      </c>
      <c r="G16" s="173">
        <v>4</v>
      </c>
      <c r="H16" s="173">
        <v>5</v>
      </c>
      <c r="I16" s="173">
        <v>6</v>
      </c>
      <c r="J16" s="173">
        <v>7</v>
      </c>
    </row>
    <row r="17" spans="1:10" x14ac:dyDescent="0.25">
      <c r="A17" s="229" t="s">
        <v>113</v>
      </c>
      <c r="B17" s="230"/>
      <c r="C17" s="230"/>
      <c r="D17" s="230"/>
      <c r="E17" s="126">
        <f>SUM(E18+E19)</f>
        <v>279291.65000000002</v>
      </c>
      <c r="F17" s="126">
        <f>SUM(F18+F19)</f>
        <v>345401</v>
      </c>
      <c r="G17" s="126">
        <f>SUM(G18+G19)</f>
        <v>439700.47999999998</v>
      </c>
      <c r="H17" s="126">
        <f>SUM(H18+H19)</f>
        <v>409987.99999999994</v>
      </c>
      <c r="I17" s="126">
        <f>IF(H17&gt;0,H17/E17*100,0)</f>
        <v>146.79565250160539</v>
      </c>
      <c r="J17" s="126">
        <f t="shared" ref="J17:J23" si="0">IF(H17&gt;0,H17/G17*100,0)</f>
        <v>93.24256366515678</v>
      </c>
    </row>
    <row r="18" spans="1:10" x14ac:dyDescent="0.25">
      <c r="A18" s="231" t="s">
        <v>130</v>
      </c>
      <c r="B18" s="227"/>
      <c r="C18" s="227"/>
      <c r="D18" s="227"/>
      <c r="E18" s="72">
        <f t="shared" ref="E18" si="1">SUM(E51)</f>
        <v>279291.65000000002</v>
      </c>
      <c r="F18" s="72">
        <f t="shared" ref="F18:H18" si="2">SUM(F51)</f>
        <v>345401</v>
      </c>
      <c r="G18" s="72">
        <f t="shared" ref="G18" si="3">SUM(G51)</f>
        <v>439700.47999999998</v>
      </c>
      <c r="H18" s="72">
        <f t="shared" si="2"/>
        <v>409987.99999999994</v>
      </c>
      <c r="I18" s="122">
        <f t="shared" ref="I18:I23" si="4">IF(H18&gt;0,H18/E18*100,0)</f>
        <v>146.79565250160539</v>
      </c>
      <c r="J18" s="122">
        <f t="shared" si="0"/>
        <v>93.24256366515678</v>
      </c>
    </row>
    <row r="19" spans="1:10" x14ac:dyDescent="0.25">
      <c r="A19" s="232" t="s">
        <v>131</v>
      </c>
      <c r="B19" s="233"/>
      <c r="C19" s="233"/>
      <c r="D19" s="233"/>
      <c r="E19" s="72">
        <v>0</v>
      </c>
      <c r="F19" s="72">
        <v>0</v>
      </c>
      <c r="G19" s="72">
        <v>0</v>
      </c>
      <c r="H19" s="72">
        <v>0</v>
      </c>
      <c r="I19" s="122">
        <f t="shared" si="4"/>
        <v>0</v>
      </c>
      <c r="J19" s="122">
        <f t="shared" si="0"/>
        <v>0</v>
      </c>
    </row>
    <row r="20" spans="1:10" x14ac:dyDescent="0.25">
      <c r="A20" s="294" t="s">
        <v>114</v>
      </c>
      <c r="B20" s="295"/>
      <c r="C20" s="295"/>
      <c r="D20" s="296"/>
      <c r="E20" s="71">
        <f>SUM(E21+E22)</f>
        <v>288985.28999999992</v>
      </c>
      <c r="F20" s="71">
        <f>SUM(F21+F22)</f>
        <v>345401</v>
      </c>
      <c r="G20" s="71">
        <f>SUM(G21+G22)</f>
        <v>414600.5</v>
      </c>
      <c r="H20" s="71">
        <f>SUM(H21+H22)</f>
        <v>406231.22</v>
      </c>
      <c r="I20" s="126">
        <f t="shared" si="4"/>
        <v>140.57159103150201</v>
      </c>
      <c r="J20" s="126">
        <f t="shared" si="0"/>
        <v>97.981362781762186</v>
      </c>
    </row>
    <row r="21" spans="1:10" x14ac:dyDescent="0.25">
      <c r="A21" s="226" t="s">
        <v>132</v>
      </c>
      <c r="B21" s="227"/>
      <c r="C21" s="227"/>
      <c r="D21" s="227"/>
      <c r="E21" s="72">
        <f t="shared" ref="E21" si="5">SUM(E76)</f>
        <v>279595.80999999994</v>
      </c>
      <c r="F21" s="72">
        <f t="shared" ref="F21:H21" si="6">SUM(F76)</f>
        <v>341401</v>
      </c>
      <c r="G21" s="72">
        <f t="shared" ref="G21" si="7">SUM(G76)</f>
        <v>410900.5</v>
      </c>
      <c r="H21" s="72">
        <f t="shared" si="6"/>
        <v>403855.72</v>
      </c>
      <c r="I21" s="122">
        <f t="shared" si="4"/>
        <v>144.44269390160034</v>
      </c>
      <c r="J21" s="122">
        <f t="shared" si="0"/>
        <v>98.285526544747455</v>
      </c>
    </row>
    <row r="22" spans="1:10" x14ac:dyDescent="0.25">
      <c r="A22" s="232" t="s">
        <v>133</v>
      </c>
      <c r="B22" s="233"/>
      <c r="C22" s="233"/>
      <c r="D22" s="233"/>
      <c r="E22" s="72">
        <f t="shared" ref="E22" si="8">SUM(E125)</f>
        <v>9389.48</v>
      </c>
      <c r="F22" s="72">
        <f t="shared" ref="F22:H22" si="9">SUM(F125)</f>
        <v>4000</v>
      </c>
      <c r="G22" s="72">
        <f t="shared" ref="G22" si="10">SUM(G125)</f>
        <v>3700</v>
      </c>
      <c r="H22" s="72">
        <f t="shared" si="9"/>
        <v>2375.5</v>
      </c>
      <c r="I22" s="122">
        <f t="shared" si="4"/>
        <v>25.299590605656547</v>
      </c>
      <c r="J22" s="122">
        <f t="shared" si="0"/>
        <v>64.202702702702709</v>
      </c>
    </row>
    <row r="23" spans="1:10" x14ac:dyDescent="0.25">
      <c r="A23" s="297" t="s">
        <v>100</v>
      </c>
      <c r="B23" s="298"/>
      <c r="C23" s="298"/>
      <c r="D23" s="298"/>
      <c r="E23" s="71">
        <f>SUM(E17-E20)</f>
        <v>-9693.6399999998976</v>
      </c>
      <c r="F23" s="71">
        <f>SUM(F17-F20)</f>
        <v>0</v>
      </c>
      <c r="G23" s="71">
        <f>SUM(G17-G20)</f>
        <v>25099.979999999981</v>
      </c>
      <c r="H23" s="71">
        <f>SUM(H17-H20)</f>
        <v>3756.7799999999697</v>
      </c>
      <c r="I23" s="126">
        <f t="shared" si="4"/>
        <v>-38.755101282903112</v>
      </c>
      <c r="J23" s="126">
        <f t="shared" si="0"/>
        <v>14.967262922121741</v>
      </c>
    </row>
    <row r="24" spans="1:10" s="22" customFormat="1" ht="9.75" customHeight="1" x14ac:dyDescent="0.25">
      <c r="A24" s="155"/>
      <c r="B24" s="154"/>
      <c r="C24" s="154"/>
      <c r="D24" s="154"/>
      <c r="E24" s="153"/>
      <c r="F24" s="153"/>
      <c r="G24" s="153"/>
      <c r="H24" s="153"/>
      <c r="I24" s="153"/>
      <c r="J24" s="153"/>
    </row>
    <row r="25" spans="1:10" ht="15.75" x14ac:dyDescent="0.25">
      <c r="A25" s="223" t="s">
        <v>21</v>
      </c>
      <c r="B25" s="224"/>
      <c r="C25" s="224"/>
      <c r="D25" s="224"/>
      <c r="E25" s="224"/>
      <c r="F25" s="224"/>
      <c r="G25" s="224"/>
      <c r="H25" s="224"/>
      <c r="I25" s="224"/>
      <c r="J25" s="224"/>
    </row>
    <row r="26" spans="1:10" s="22" customFormat="1" ht="25.5" x14ac:dyDescent="0.25">
      <c r="A26" s="165"/>
      <c r="B26" s="166"/>
      <c r="C26" s="166"/>
      <c r="D26" s="167"/>
      <c r="E26" s="164" t="s">
        <v>157</v>
      </c>
      <c r="F26" s="164" t="s">
        <v>150</v>
      </c>
      <c r="G26" s="164" t="s">
        <v>151</v>
      </c>
      <c r="H26" s="164" t="s">
        <v>152</v>
      </c>
      <c r="I26" s="164" t="s">
        <v>153</v>
      </c>
      <c r="J26" s="164" t="s">
        <v>154</v>
      </c>
    </row>
    <row r="27" spans="1:10" ht="15.75" customHeight="1" x14ac:dyDescent="0.25">
      <c r="A27" s="213" t="s">
        <v>134</v>
      </c>
      <c r="B27" s="214"/>
      <c r="C27" s="214"/>
      <c r="D27" s="214"/>
      <c r="E27" s="205">
        <v>0</v>
      </c>
      <c r="F27" s="205">
        <v>0</v>
      </c>
      <c r="G27" s="205">
        <v>0</v>
      </c>
      <c r="H27" s="205">
        <v>0</v>
      </c>
      <c r="I27" s="122">
        <f t="shared" ref="I27" si="11">IF(H27&gt;0,H27/E27*100,0)</f>
        <v>0</v>
      </c>
      <c r="J27" s="122">
        <f>IF(H27&gt;0,H27/G27*100,0)</f>
        <v>0</v>
      </c>
    </row>
    <row r="28" spans="1:10" x14ac:dyDescent="0.25">
      <c r="A28" s="213" t="s">
        <v>135</v>
      </c>
      <c r="B28" s="215"/>
      <c r="C28" s="215"/>
      <c r="D28" s="215"/>
      <c r="E28" s="203">
        <v>0</v>
      </c>
      <c r="F28" s="203">
        <v>0</v>
      </c>
      <c r="G28" s="203">
        <v>0</v>
      </c>
      <c r="H28" s="203">
        <v>0</v>
      </c>
      <c r="I28" s="122">
        <f t="shared" ref="I28:I30" si="12">IF(H28&gt;0,H28/E28*100,0)</f>
        <v>0</v>
      </c>
      <c r="J28" s="122">
        <f>IF(H28&gt;0,H28/G28*100,0)</f>
        <v>0</v>
      </c>
    </row>
    <row r="29" spans="1:10" x14ac:dyDescent="0.25">
      <c r="A29" s="216" t="s">
        <v>136</v>
      </c>
      <c r="B29" s="217"/>
      <c r="C29" s="217"/>
      <c r="D29" s="217"/>
      <c r="E29" s="71">
        <f>SUM(E27-E28)</f>
        <v>0</v>
      </c>
      <c r="F29" s="71">
        <f>SUM(F27-F28)</f>
        <v>0</v>
      </c>
      <c r="G29" s="71">
        <f>SUM(G27-G28)</f>
        <v>0</v>
      </c>
      <c r="H29" s="71">
        <f>SUM(H27-H28)</f>
        <v>0</v>
      </c>
      <c r="I29" s="126">
        <f t="shared" si="12"/>
        <v>0</v>
      </c>
      <c r="J29" s="126">
        <f>IF(H29&gt;0,H29/G29*100,0)</f>
        <v>0</v>
      </c>
    </row>
    <row r="30" spans="1:10" s="22" customFormat="1" x14ac:dyDescent="0.25">
      <c r="A30" s="218" t="s">
        <v>2</v>
      </c>
      <c r="B30" s="218"/>
      <c r="C30" s="218"/>
      <c r="D30" s="218"/>
      <c r="E30" s="71">
        <f>SUM(E23+E29)</f>
        <v>-9693.6399999998976</v>
      </c>
      <c r="F30" s="71">
        <f>SUM(F23+F29)</f>
        <v>0</v>
      </c>
      <c r="G30" s="71">
        <f>SUM(G23+G29)</f>
        <v>25099.979999999981</v>
      </c>
      <c r="H30" s="71">
        <f>SUM(H23+H29)</f>
        <v>3756.7799999999697</v>
      </c>
      <c r="I30" s="126">
        <f t="shared" si="12"/>
        <v>-38.755101282903112</v>
      </c>
      <c r="J30" s="126">
        <f>IF(H30&gt;0,H30/G30*100,0)</f>
        <v>14.967262922121741</v>
      </c>
    </row>
    <row r="31" spans="1:10" s="22" customFormat="1" ht="11.25" customHeight="1" x14ac:dyDescent="0.25">
      <c r="A31" s="151"/>
      <c r="B31" s="152"/>
      <c r="C31" s="152"/>
      <c r="D31" s="152"/>
      <c r="E31" s="153"/>
      <c r="F31" s="153"/>
      <c r="G31" s="153"/>
      <c r="H31" s="153"/>
      <c r="I31" s="153"/>
      <c r="J31" s="153"/>
    </row>
    <row r="32" spans="1:10" s="22" customFormat="1" ht="15.75" x14ac:dyDescent="0.25">
      <c r="A32" s="219" t="s">
        <v>137</v>
      </c>
      <c r="B32" s="220"/>
      <c r="C32" s="220"/>
      <c r="D32" s="220"/>
      <c r="E32" s="220"/>
      <c r="F32" s="220"/>
      <c r="G32" s="220"/>
      <c r="H32" s="220"/>
      <c r="I32" s="220"/>
      <c r="J32" s="220"/>
    </row>
    <row r="33" spans="1:11" s="22" customFormat="1" ht="25.5" x14ac:dyDescent="0.25">
      <c r="A33" s="291"/>
      <c r="B33" s="292"/>
      <c r="C33" s="292"/>
      <c r="D33" s="292"/>
      <c r="E33" s="164" t="s">
        <v>157</v>
      </c>
      <c r="F33" s="164" t="s">
        <v>150</v>
      </c>
      <c r="G33" s="164" t="s">
        <v>151</v>
      </c>
      <c r="H33" s="164" t="s">
        <v>152</v>
      </c>
      <c r="I33" s="164" t="s">
        <v>153</v>
      </c>
      <c r="J33" s="164" t="s">
        <v>154</v>
      </c>
    </row>
    <row r="34" spans="1:11" ht="17.25" customHeight="1" x14ac:dyDescent="0.25">
      <c r="A34" s="299" t="s">
        <v>138</v>
      </c>
      <c r="B34" s="300"/>
      <c r="C34" s="300"/>
      <c r="D34" s="300"/>
      <c r="E34" s="206">
        <v>-15406.34</v>
      </c>
      <c r="F34" s="206">
        <v>0</v>
      </c>
      <c r="G34" s="206">
        <v>-25099.98</v>
      </c>
      <c r="H34" s="206">
        <v>-25099.98</v>
      </c>
      <c r="I34" s="208">
        <f t="shared" ref="I34" si="13">IF(H34&gt;0,H34/E34*100,0)</f>
        <v>0</v>
      </c>
      <c r="J34" s="208">
        <f>IF(H34&gt;0,H34/G34*100,0)</f>
        <v>0</v>
      </c>
      <c r="K34" s="157"/>
    </row>
    <row r="35" spans="1:11" x14ac:dyDescent="0.25">
      <c r="A35" s="301" t="s">
        <v>118</v>
      </c>
      <c r="B35" s="302"/>
      <c r="C35" s="302"/>
      <c r="D35" s="303"/>
      <c r="E35" s="204">
        <f>SUM(E30+E34)</f>
        <v>-25099.979999999898</v>
      </c>
      <c r="F35" s="204">
        <f>SUM(F30+F34)</f>
        <v>0</v>
      </c>
      <c r="G35" s="204">
        <f>SUM(G30+G34)</f>
        <v>-1.8189894035458565E-11</v>
      </c>
      <c r="H35" s="204">
        <f>SUM(H30+H34)</f>
        <v>-21343.20000000003</v>
      </c>
      <c r="I35" s="191">
        <f t="shared" ref="I35:I36" si="14">IF(H35&gt;0,H35/E35*100,0)</f>
        <v>0</v>
      </c>
      <c r="J35" s="191">
        <f>IF(H35&gt;0,H35/G35*100,0)</f>
        <v>0</v>
      </c>
      <c r="K35" s="157"/>
    </row>
    <row r="36" spans="1:11" s="22" customFormat="1" ht="30" customHeight="1" x14ac:dyDescent="0.25">
      <c r="A36" s="288" t="s">
        <v>158</v>
      </c>
      <c r="B36" s="289"/>
      <c r="C36" s="289"/>
      <c r="D36" s="289"/>
      <c r="E36" s="159">
        <f>SUM(E23+E29+E34-E35)</f>
        <v>0</v>
      </c>
      <c r="F36" s="159">
        <f>SUM(F23+F29+F34-F35)</f>
        <v>0</v>
      </c>
      <c r="G36" s="159">
        <f>SUM(G23+G29+G34-G35)</f>
        <v>0</v>
      </c>
      <c r="H36" s="159">
        <f>SUM(H23+H29+H34-H35)</f>
        <v>0</v>
      </c>
      <c r="I36" s="207">
        <f t="shared" si="14"/>
        <v>0</v>
      </c>
      <c r="J36" s="207">
        <f t="shared" ref="J36" si="15">IF(H36&gt;0,H36/F36*100,0)</f>
        <v>0</v>
      </c>
      <c r="K36" s="158"/>
    </row>
    <row r="37" spans="1:11" s="22" customFormat="1" ht="10.5" customHeight="1" x14ac:dyDescent="0.25">
      <c r="A37" s="83"/>
      <c r="B37" s="84"/>
      <c r="C37" s="84"/>
      <c r="D37" s="84"/>
      <c r="E37" s="156"/>
      <c r="F37" s="156"/>
      <c r="G37" s="156"/>
      <c r="H37" s="156"/>
      <c r="I37" s="156"/>
      <c r="J37" s="153"/>
    </row>
    <row r="38" spans="1:11" s="22" customFormat="1" ht="15.75" x14ac:dyDescent="0.25">
      <c r="A38" s="290" t="s">
        <v>139</v>
      </c>
      <c r="B38" s="290"/>
      <c r="C38" s="290"/>
      <c r="D38" s="290"/>
      <c r="E38" s="290"/>
      <c r="F38" s="290"/>
      <c r="G38" s="290"/>
      <c r="H38" s="290"/>
      <c r="I38" s="290"/>
      <c r="J38" s="290"/>
      <c r="K38" s="290"/>
    </row>
    <row r="39" spans="1:11" s="22" customFormat="1" ht="25.5" x14ac:dyDescent="0.25">
      <c r="A39" s="285"/>
      <c r="B39" s="286"/>
      <c r="C39" s="286"/>
      <c r="D39" s="287"/>
      <c r="E39" s="164" t="s">
        <v>157</v>
      </c>
      <c r="F39" s="164" t="s">
        <v>150</v>
      </c>
      <c r="G39" s="164" t="s">
        <v>151</v>
      </c>
      <c r="H39" s="164" t="s">
        <v>152</v>
      </c>
      <c r="I39" s="164" t="s">
        <v>153</v>
      </c>
      <c r="J39" s="164" t="s">
        <v>154</v>
      </c>
    </row>
    <row r="40" spans="1:11" s="22" customFormat="1" ht="15" customHeight="1" x14ac:dyDescent="0.25">
      <c r="A40" s="253" t="s">
        <v>138</v>
      </c>
      <c r="B40" s="254"/>
      <c r="C40" s="254"/>
      <c r="D40" s="254"/>
      <c r="E40" s="202">
        <v>0</v>
      </c>
      <c r="F40" s="202">
        <v>0</v>
      </c>
      <c r="G40" s="202">
        <v>0</v>
      </c>
      <c r="H40" s="202">
        <v>0</v>
      </c>
      <c r="I40" s="202">
        <v>0</v>
      </c>
      <c r="J40" s="202">
        <v>0</v>
      </c>
    </row>
    <row r="41" spans="1:11" s="22" customFormat="1" ht="15" customHeight="1" x14ac:dyDescent="0.25">
      <c r="A41" s="253" t="s">
        <v>140</v>
      </c>
      <c r="B41" s="254"/>
      <c r="C41" s="254"/>
      <c r="D41" s="254"/>
      <c r="E41" s="200">
        <v>0</v>
      </c>
      <c r="F41" s="200">
        <v>0</v>
      </c>
      <c r="G41" s="200">
        <v>0</v>
      </c>
      <c r="H41" s="200">
        <v>0</v>
      </c>
      <c r="I41" s="200">
        <v>0</v>
      </c>
      <c r="J41" s="201">
        <v>0</v>
      </c>
    </row>
    <row r="42" spans="1:11" s="22" customFormat="1" ht="15" customHeight="1" x14ac:dyDescent="0.25">
      <c r="A42" s="253" t="s">
        <v>141</v>
      </c>
      <c r="B42" s="254"/>
      <c r="C42" s="254"/>
      <c r="D42" s="254"/>
      <c r="E42" s="160">
        <v>0</v>
      </c>
      <c r="F42" s="160">
        <v>0</v>
      </c>
      <c r="G42" s="160">
        <v>0</v>
      </c>
      <c r="H42" s="160">
        <v>0</v>
      </c>
      <c r="I42" s="160">
        <v>0</v>
      </c>
      <c r="J42" s="161">
        <v>0</v>
      </c>
    </row>
    <row r="43" spans="1:11" s="22" customFormat="1" ht="15" customHeight="1" x14ac:dyDescent="0.25">
      <c r="A43" s="255" t="s">
        <v>142</v>
      </c>
      <c r="B43" s="256"/>
      <c r="C43" s="256"/>
      <c r="D43" s="256"/>
      <c r="E43" s="162">
        <f>E40-E41+E42</f>
        <v>0</v>
      </c>
      <c r="F43" s="162">
        <f t="shared" ref="F43:J43" si="16">F40-F41+F42</f>
        <v>0</v>
      </c>
      <c r="G43" s="162">
        <f t="shared" ref="G43" si="17">G40-G41+G42</f>
        <v>0</v>
      </c>
      <c r="H43" s="162">
        <f t="shared" si="16"/>
        <v>0</v>
      </c>
      <c r="I43" s="162">
        <f t="shared" si="16"/>
        <v>0</v>
      </c>
      <c r="J43" s="163">
        <f t="shared" si="16"/>
        <v>0</v>
      </c>
    </row>
    <row r="44" spans="1:11" s="22" customFormat="1" x14ac:dyDescent="0.25">
      <c r="A44" s="283" t="s">
        <v>164</v>
      </c>
      <c r="B44" s="284"/>
      <c r="C44" s="284"/>
      <c r="D44" s="284"/>
      <c r="E44" s="284"/>
      <c r="F44" s="284"/>
      <c r="G44" s="284"/>
      <c r="H44" s="284"/>
      <c r="I44" s="284"/>
      <c r="J44" s="284"/>
    </row>
    <row r="45" spans="1:11" s="22" customFormat="1" ht="15" customHeight="1" x14ac:dyDescent="0.25">
      <c r="A45" s="293" t="str">
        <f>'[1]OPĆI I POSEBNI DIO'!$D$47</f>
        <v>Račun prihoda i rashoda sastoji se od prihoda i rashoda iskazanih prema izvorima financiranja i ekonomskoj klasifikaciji te rashoda iskazanih prema funkcijskoj klasifikaciji kako slijedi:</v>
      </c>
      <c r="B45" s="293"/>
      <c r="C45" s="293"/>
      <c r="D45" s="293"/>
      <c r="E45" s="293"/>
      <c r="F45" s="293"/>
      <c r="G45" s="293"/>
      <c r="H45" s="293"/>
      <c r="I45" s="293"/>
      <c r="J45" s="293"/>
    </row>
    <row r="46" spans="1:11" s="22" customFormat="1" x14ac:dyDescent="0.25">
      <c r="A46" s="293"/>
      <c r="B46" s="293"/>
      <c r="C46" s="293"/>
      <c r="D46" s="293"/>
      <c r="E46" s="293"/>
      <c r="F46" s="293"/>
      <c r="G46" s="293"/>
      <c r="H46" s="293"/>
      <c r="I46" s="293"/>
      <c r="J46" s="293"/>
    </row>
    <row r="47" spans="1:11" ht="15.75" x14ac:dyDescent="0.25">
      <c r="A47" s="223" t="s">
        <v>3</v>
      </c>
      <c r="B47" s="224"/>
      <c r="C47" s="224"/>
      <c r="D47" s="224"/>
      <c r="E47" s="224"/>
      <c r="F47" s="224"/>
      <c r="G47" s="224"/>
      <c r="H47" s="224"/>
      <c r="I47" s="224"/>
      <c r="J47" s="224"/>
    </row>
    <row r="48" spans="1:11" ht="15.75" x14ac:dyDescent="0.25">
      <c r="A48" s="223" t="s">
        <v>119</v>
      </c>
      <c r="B48" s="225"/>
      <c r="C48" s="225"/>
      <c r="D48" s="225"/>
      <c r="E48" s="225"/>
      <c r="F48" s="225"/>
      <c r="G48" s="225"/>
      <c r="H48" s="225"/>
      <c r="I48" s="225"/>
      <c r="J48" s="225"/>
    </row>
    <row r="49" spans="1:10" s="22" customFormat="1" ht="25.5" x14ac:dyDescent="0.25">
      <c r="A49" s="164" t="s">
        <v>4</v>
      </c>
      <c r="B49" s="168" t="s">
        <v>107</v>
      </c>
      <c r="C49" s="169" t="s">
        <v>117</v>
      </c>
      <c r="D49" s="169" t="s">
        <v>103</v>
      </c>
      <c r="E49" s="164" t="s">
        <v>157</v>
      </c>
      <c r="F49" s="164" t="s">
        <v>150</v>
      </c>
      <c r="G49" s="164" t="s">
        <v>151</v>
      </c>
      <c r="H49" s="164" t="s">
        <v>152</v>
      </c>
      <c r="I49" s="164" t="s">
        <v>153</v>
      </c>
      <c r="J49" s="164" t="s">
        <v>154</v>
      </c>
    </row>
    <row r="50" spans="1:10" ht="15.75" thickBot="1" x14ac:dyDescent="0.3">
      <c r="A50" s="173"/>
      <c r="B50" s="170"/>
      <c r="C50" s="170"/>
      <c r="D50" s="170">
        <v>1</v>
      </c>
      <c r="E50" s="173">
        <v>2</v>
      </c>
      <c r="F50" s="173">
        <v>3</v>
      </c>
      <c r="G50" s="173">
        <v>4</v>
      </c>
      <c r="H50" s="173">
        <v>5</v>
      </c>
      <c r="I50" s="173">
        <v>6</v>
      </c>
      <c r="J50" s="173">
        <v>7</v>
      </c>
    </row>
    <row r="51" spans="1:10" x14ac:dyDescent="0.25">
      <c r="A51" s="124">
        <v>6</v>
      </c>
      <c r="B51" s="124"/>
      <c r="C51" s="124"/>
      <c r="D51" s="124" t="s">
        <v>0</v>
      </c>
      <c r="E51" s="32">
        <f>SUM(E52+E55+E58+E62+E65)</f>
        <v>279291.65000000002</v>
      </c>
      <c r="F51" s="32">
        <f>SUM(F52+F55+F58+F62+F65)</f>
        <v>345401</v>
      </c>
      <c r="G51" s="32">
        <f>SUM(G52+G55+G58+G62+G65)</f>
        <v>439700.47999999998</v>
      </c>
      <c r="H51" s="32">
        <f>SUM(H52+H55+H58+H62+H65)</f>
        <v>409987.99999999994</v>
      </c>
      <c r="I51" s="122">
        <f t="shared" ref="I51:I52" si="18">IF(H51&gt;0,H51/E51*100,0)</f>
        <v>146.79565250160539</v>
      </c>
      <c r="J51" s="122">
        <f>IF(H51&gt;0,H51/G51*100,0)</f>
        <v>93.24256366515678</v>
      </c>
    </row>
    <row r="52" spans="1:10" s="11" customFormat="1" ht="24" customHeight="1" x14ac:dyDescent="0.25">
      <c r="A52" s="2"/>
      <c r="B52" s="2">
        <v>63</v>
      </c>
      <c r="C52" s="2"/>
      <c r="D52" s="2" t="s">
        <v>22</v>
      </c>
      <c r="E52" s="15">
        <f>SUM(E53)</f>
        <v>2203.2399999999998</v>
      </c>
      <c r="F52" s="15">
        <f>SUM(F53)</f>
        <v>2000</v>
      </c>
      <c r="G52" s="15">
        <f>SUM(G53)</f>
        <v>4800</v>
      </c>
      <c r="H52" s="15">
        <f>SUM(H53)</f>
        <v>4989.97</v>
      </c>
      <c r="I52" s="130">
        <f t="shared" si="18"/>
        <v>226.48327009313559</v>
      </c>
      <c r="J52" s="130">
        <f>IF(H52&gt;0,H52/G52*100,0)</f>
        <v>103.95770833333333</v>
      </c>
    </row>
    <row r="53" spans="1:10" ht="16.5" customHeight="1" x14ac:dyDescent="0.25">
      <c r="A53" s="3"/>
      <c r="B53" s="3">
        <v>636</v>
      </c>
      <c r="C53" s="3">
        <v>6361</v>
      </c>
      <c r="D53" s="3" t="s">
        <v>108</v>
      </c>
      <c r="E53" s="14">
        <v>2203.2399999999998</v>
      </c>
      <c r="F53" s="14">
        <v>2000</v>
      </c>
      <c r="G53" s="14">
        <v>4800</v>
      </c>
      <c r="H53" s="14">
        <v>4989.97</v>
      </c>
      <c r="I53" s="193">
        <f t="shared" ref="I53" si="19">IF(H53&gt;0,H53/E53*100,0)</f>
        <v>226.48327009313559</v>
      </c>
      <c r="J53" s="193">
        <f>IF(H53&gt;0,H53/G53*100,0)</f>
        <v>103.95770833333333</v>
      </c>
    </row>
    <row r="54" spans="1:10" s="95" customFormat="1" ht="12.75" x14ac:dyDescent="0.2">
      <c r="A54" s="93"/>
      <c r="B54" s="93"/>
      <c r="C54" s="93">
        <v>52</v>
      </c>
      <c r="D54" s="93" t="s">
        <v>80</v>
      </c>
      <c r="E54" s="94">
        <f>SUM(E52)</f>
        <v>2203.2399999999998</v>
      </c>
      <c r="F54" s="94">
        <f>SUM(F52)</f>
        <v>2000</v>
      </c>
      <c r="G54" s="94">
        <f>SUM(G52)</f>
        <v>4800</v>
      </c>
      <c r="H54" s="94">
        <f>SUM(H52)</f>
        <v>4989.97</v>
      </c>
      <c r="I54" s="194">
        <f t="shared" ref="I54" si="20">IF(H54&gt;0,H54/E54*100,0)</f>
        <v>226.48327009313559</v>
      </c>
      <c r="J54" s="194">
        <f>IF(H54&gt;0,H54/G54*100,0)</f>
        <v>103.95770833333333</v>
      </c>
    </row>
    <row r="55" spans="1:10" s="11" customFormat="1" x14ac:dyDescent="0.25">
      <c r="A55" s="8"/>
      <c r="B55" s="8">
        <v>64</v>
      </c>
      <c r="C55" s="8"/>
      <c r="D55" s="8" t="s">
        <v>81</v>
      </c>
      <c r="E55" s="15">
        <f>SUM(E56)</f>
        <v>0.15</v>
      </c>
      <c r="F55" s="15">
        <f>SUM(F56)</f>
        <v>1</v>
      </c>
      <c r="G55" s="15">
        <f>SUM(G56)</f>
        <v>0.48</v>
      </c>
      <c r="H55" s="15">
        <f>SUM(H56)</f>
        <v>357.78</v>
      </c>
      <c r="I55" s="130">
        <v>0</v>
      </c>
      <c r="J55" s="130">
        <v>0</v>
      </c>
    </row>
    <row r="56" spans="1:10" x14ac:dyDescent="0.25">
      <c r="A56" s="115"/>
      <c r="B56" s="115">
        <v>641</v>
      </c>
      <c r="C56" s="115">
        <v>6413</v>
      </c>
      <c r="D56" s="115" t="s">
        <v>159</v>
      </c>
      <c r="E56" s="14">
        <v>0.15</v>
      </c>
      <c r="F56" s="14">
        <v>1</v>
      </c>
      <c r="G56" s="14">
        <v>0.48</v>
      </c>
      <c r="H56" s="14">
        <v>357.78</v>
      </c>
      <c r="I56" s="193">
        <v>0</v>
      </c>
      <c r="J56" s="193">
        <v>0</v>
      </c>
    </row>
    <row r="57" spans="1:10" s="95" customFormat="1" ht="12.75" x14ac:dyDescent="0.2">
      <c r="A57" s="93"/>
      <c r="B57" s="93"/>
      <c r="C57" s="93">
        <v>11</v>
      </c>
      <c r="D57" s="93" t="s">
        <v>82</v>
      </c>
      <c r="E57" s="94">
        <f>SUM(E55)</f>
        <v>0.15</v>
      </c>
      <c r="F57" s="94">
        <f>SUM(F55)</f>
        <v>1</v>
      </c>
      <c r="G57" s="94">
        <f>SUM(G55)</f>
        <v>0.48</v>
      </c>
      <c r="H57" s="94">
        <f>SUM(H55)</f>
        <v>357.78</v>
      </c>
      <c r="I57" s="194">
        <v>0</v>
      </c>
      <c r="J57" s="194">
        <f>IF(H57&gt;0,H57/G57*100,0)</f>
        <v>74537.5</v>
      </c>
    </row>
    <row r="58" spans="1:10" s="11" customFormat="1" x14ac:dyDescent="0.25">
      <c r="A58" s="8"/>
      <c r="B58" s="8">
        <v>65</v>
      </c>
      <c r="C58" s="8"/>
      <c r="D58" s="8" t="s">
        <v>34</v>
      </c>
      <c r="E58" s="15">
        <f>SUM(E59)</f>
        <v>66620.740000000005</v>
      </c>
      <c r="F58" s="15">
        <f>SUM(F59)</f>
        <v>88400</v>
      </c>
      <c r="G58" s="15">
        <f>SUM(G59)</f>
        <v>93200</v>
      </c>
      <c r="H58" s="15">
        <f>SUM(H59)</f>
        <v>93080.54</v>
      </c>
      <c r="I58" s="130">
        <f t="shared" ref="I58:I61" si="21">IF(H58&gt;0,H58/E58*100,0)</f>
        <v>139.71706108338032</v>
      </c>
      <c r="J58" s="130">
        <f>IF(H58&gt;0,H58/G58*100,0)</f>
        <v>99.87182403433475</v>
      </c>
    </row>
    <row r="59" spans="1:10" x14ac:dyDescent="0.25">
      <c r="A59" s="115"/>
      <c r="B59" s="115">
        <v>652</v>
      </c>
      <c r="C59" s="115">
        <v>6526</v>
      </c>
      <c r="D59" s="115" t="s">
        <v>109</v>
      </c>
      <c r="E59" s="14">
        <v>66620.740000000005</v>
      </c>
      <c r="F59" s="14">
        <v>88400</v>
      </c>
      <c r="G59" s="14">
        <v>93200</v>
      </c>
      <c r="H59" s="14">
        <v>93080.54</v>
      </c>
      <c r="I59" s="193">
        <f t="shared" si="21"/>
        <v>139.71706108338032</v>
      </c>
      <c r="J59" s="193">
        <f>IF(H59&gt;0,H59/G59*100,0)</f>
        <v>99.87182403433475</v>
      </c>
    </row>
    <row r="60" spans="1:10" s="95" customFormat="1" ht="25.5" x14ac:dyDescent="0.2">
      <c r="A60" s="93"/>
      <c r="B60" s="93"/>
      <c r="C60" s="93">
        <v>43</v>
      </c>
      <c r="D60" s="96" t="s">
        <v>83</v>
      </c>
      <c r="E60" s="94">
        <v>66620.740000000005</v>
      </c>
      <c r="F60" s="94">
        <v>88400</v>
      </c>
      <c r="G60" s="94">
        <v>93200</v>
      </c>
      <c r="H60" s="94">
        <v>93080.54</v>
      </c>
      <c r="I60" s="194">
        <f t="shared" si="21"/>
        <v>139.71706108338032</v>
      </c>
      <c r="J60" s="194">
        <f>IF(H60&gt;0,H60/G60*100,0)</f>
        <v>99.87182403433475</v>
      </c>
    </row>
    <row r="61" spans="1:10" s="95" customFormat="1" ht="12.75" x14ac:dyDescent="0.2">
      <c r="A61" s="93"/>
      <c r="B61" s="93"/>
      <c r="C61" s="93">
        <v>71</v>
      </c>
      <c r="D61" s="96" t="s">
        <v>93</v>
      </c>
      <c r="E61" s="97">
        <v>0</v>
      </c>
      <c r="F61" s="97">
        <v>0</v>
      </c>
      <c r="G61" s="97">
        <v>0</v>
      </c>
      <c r="H61" s="97">
        <v>0</v>
      </c>
      <c r="I61" s="194">
        <f t="shared" si="21"/>
        <v>0</v>
      </c>
      <c r="J61" s="194">
        <f t="shared" ref="J61" si="22">IF(H61&gt;0,H61/F61*100,0)</f>
        <v>0</v>
      </c>
    </row>
    <row r="62" spans="1:10" s="11" customFormat="1" x14ac:dyDescent="0.25">
      <c r="A62" s="8"/>
      <c r="B62" s="8">
        <v>66</v>
      </c>
      <c r="C62" s="8"/>
      <c r="D62" s="13" t="s">
        <v>28</v>
      </c>
      <c r="E62" s="15">
        <f>SUM(E64)</f>
        <v>4400</v>
      </c>
      <c r="F62" s="15">
        <f>SUM(F64)</f>
        <v>500</v>
      </c>
      <c r="G62" s="15">
        <f>SUM(G64)</f>
        <v>200</v>
      </c>
      <c r="H62" s="15">
        <f>SUM(H64)</f>
        <v>200</v>
      </c>
      <c r="I62" s="130">
        <f t="shared" ref="I62:I64" si="23">IF(H62&gt;0,H62/E62*100,0)</f>
        <v>4.5454545454545459</v>
      </c>
      <c r="J62" s="130">
        <f t="shared" ref="J62" si="24">IF(H62&gt;0,H62/F62*100,0)</f>
        <v>40</v>
      </c>
    </row>
    <row r="63" spans="1:10" x14ac:dyDescent="0.25">
      <c r="A63" s="115"/>
      <c r="B63" s="115">
        <v>663</v>
      </c>
      <c r="C63" s="115">
        <v>6631</v>
      </c>
      <c r="D63" s="121" t="s">
        <v>110</v>
      </c>
      <c r="E63" s="14">
        <v>4400</v>
      </c>
      <c r="F63" s="14">
        <v>500</v>
      </c>
      <c r="G63" s="14">
        <v>200</v>
      </c>
      <c r="H63" s="14">
        <v>200</v>
      </c>
      <c r="I63" s="193">
        <f t="shared" si="23"/>
        <v>4.5454545454545459</v>
      </c>
      <c r="J63" s="193">
        <f t="shared" ref="J63:J70" si="25">IF(H63&gt;0,H63/G63*100,0)</f>
        <v>100</v>
      </c>
    </row>
    <row r="64" spans="1:10" s="95" customFormat="1" ht="12.75" x14ac:dyDescent="0.2">
      <c r="A64" s="93"/>
      <c r="B64" s="93"/>
      <c r="C64" s="93">
        <v>61</v>
      </c>
      <c r="D64" s="96" t="s">
        <v>85</v>
      </c>
      <c r="E64" s="94">
        <v>4400</v>
      </c>
      <c r="F64" s="94">
        <v>500</v>
      </c>
      <c r="G64" s="94">
        <v>200</v>
      </c>
      <c r="H64" s="94">
        <v>200</v>
      </c>
      <c r="I64" s="194">
        <f t="shared" si="23"/>
        <v>4.5454545454545459</v>
      </c>
      <c r="J64" s="194">
        <f t="shared" si="25"/>
        <v>100</v>
      </c>
    </row>
    <row r="65" spans="1:10" s="11" customFormat="1" ht="25.5" customHeight="1" x14ac:dyDescent="0.25">
      <c r="A65" s="8"/>
      <c r="B65" s="8">
        <v>67</v>
      </c>
      <c r="C65" s="12"/>
      <c r="D65" s="2" t="s">
        <v>23</v>
      </c>
      <c r="E65" s="15">
        <f>SUM(E66+E68)</f>
        <v>206067.52000000002</v>
      </c>
      <c r="F65" s="15">
        <f>SUM(F66+F68)</f>
        <v>254500</v>
      </c>
      <c r="G65" s="15">
        <f>SUM(G66+G67+G68)</f>
        <v>341500</v>
      </c>
      <c r="H65" s="15">
        <f>SUM(H66+H67+H68)</f>
        <v>311359.70999999996</v>
      </c>
      <c r="I65" s="130">
        <f t="shared" ref="I65:I69" si="26">IF(H65&gt;0,H65/E65*100,0)</f>
        <v>151.09596602123418</v>
      </c>
      <c r="J65" s="130">
        <f t="shared" si="25"/>
        <v>91.174146412884326</v>
      </c>
    </row>
    <row r="66" spans="1:10" ht="25.5" x14ac:dyDescent="0.25">
      <c r="A66" s="115"/>
      <c r="B66" s="115">
        <v>671</v>
      </c>
      <c r="C66" s="115">
        <v>6711</v>
      </c>
      <c r="D66" s="3" t="s">
        <v>111</v>
      </c>
      <c r="E66" s="14">
        <v>200995.7</v>
      </c>
      <c r="F66" s="14">
        <v>250500</v>
      </c>
      <c r="G66" s="14">
        <v>255500</v>
      </c>
      <c r="H66" s="14">
        <v>233429.21</v>
      </c>
      <c r="I66" s="193">
        <f t="shared" si="26"/>
        <v>116.13641983385715</v>
      </c>
      <c r="J66" s="210">
        <f t="shared" si="25"/>
        <v>91.361726027397268</v>
      </c>
    </row>
    <row r="67" spans="1:10" ht="25.5" x14ac:dyDescent="0.25">
      <c r="A67" s="115"/>
      <c r="B67" s="115">
        <v>671</v>
      </c>
      <c r="C67" s="115">
        <v>6711</v>
      </c>
      <c r="D67" s="3" t="s">
        <v>156</v>
      </c>
      <c r="E67" s="14">
        <v>0</v>
      </c>
      <c r="F67" s="14">
        <v>0</v>
      </c>
      <c r="G67" s="14">
        <v>82000</v>
      </c>
      <c r="H67" s="14">
        <v>75555</v>
      </c>
      <c r="I67" s="193">
        <v>0</v>
      </c>
      <c r="J67" s="210">
        <f t="shared" si="25"/>
        <v>92.140243902439025</v>
      </c>
    </row>
    <row r="68" spans="1:10" ht="25.5" x14ac:dyDescent="0.25">
      <c r="A68" s="115"/>
      <c r="B68" s="115">
        <v>671</v>
      </c>
      <c r="C68" s="115">
        <v>6712</v>
      </c>
      <c r="D68" s="3" t="s">
        <v>112</v>
      </c>
      <c r="E68" s="14">
        <v>5071.82</v>
      </c>
      <c r="F68" s="14">
        <v>4000</v>
      </c>
      <c r="G68" s="14">
        <v>4000</v>
      </c>
      <c r="H68" s="14">
        <v>2375.5</v>
      </c>
      <c r="I68" s="193">
        <f t="shared" si="26"/>
        <v>46.837230027879542</v>
      </c>
      <c r="J68" s="210">
        <f t="shared" si="25"/>
        <v>59.387500000000003</v>
      </c>
    </row>
    <row r="69" spans="1:10" s="99" customFormat="1" ht="12.75" x14ac:dyDescent="0.2">
      <c r="A69" s="98"/>
      <c r="B69" s="98"/>
      <c r="C69" s="93">
        <v>11</v>
      </c>
      <c r="D69" s="96" t="s">
        <v>84</v>
      </c>
      <c r="E69" s="94">
        <f>SUM(E65)</f>
        <v>206067.52000000002</v>
      </c>
      <c r="F69" s="94">
        <f>SUM(F65)</f>
        <v>254500</v>
      </c>
      <c r="G69" s="94">
        <f>SUM(G66+G68)</f>
        <v>259500</v>
      </c>
      <c r="H69" s="94">
        <f>SUM(H66+H68)</f>
        <v>235804.71</v>
      </c>
      <c r="I69" s="194">
        <f t="shared" si="26"/>
        <v>114.43079918659669</v>
      </c>
      <c r="J69" s="194">
        <f t="shared" si="25"/>
        <v>90.86886705202312</v>
      </c>
    </row>
    <row r="70" spans="1:10" ht="14.25" customHeight="1" x14ac:dyDescent="0.25">
      <c r="A70" s="98"/>
      <c r="B70" s="98"/>
      <c r="C70" s="93">
        <v>52</v>
      </c>
      <c r="D70" s="96" t="s">
        <v>24</v>
      </c>
      <c r="E70" s="94">
        <v>0</v>
      </c>
      <c r="F70" s="94">
        <v>0</v>
      </c>
      <c r="G70" s="94">
        <f>G67</f>
        <v>82000</v>
      </c>
      <c r="H70" s="94">
        <f>H67</f>
        <v>75555</v>
      </c>
      <c r="I70" s="194">
        <v>0</v>
      </c>
      <c r="J70" s="194">
        <f t="shared" si="25"/>
        <v>92.140243902439025</v>
      </c>
    </row>
    <row r="71" spans="1:10" ht="14.25" customHeight="1" x14ac:dyDescent="0.25"/>
    <row r="72" spans="1:10" ht="15.75" x14ac:dyDescent="0.25">
      <c r="A72" s="223" t="s">
        <v>120</v>
      </c>
      <c r="B72" s="225"/>
      <c r="C72" s="225"/>
      <c r="D72" s="225"/>
      <c r="E72" s="225"/>
      <c r="F72" s="225"/>
      <c r="G72" s="225"/>
      <c r="H72" s="225"/>
      <c r="I72" s="225"/>
      <c r="J72" s="225"/>
    </row>
    <row r="73" spans="1:10" s="22" customFormat="1" ht="25.5" x14ac:dyDescent="0.25">
      <c r="A73" s="164" t="s">
        <v>4</v>
      </c>
      <c r="B73" s="168" t="s">
        <v>107</v>
      </c>
      <c r="C73" s="169" t="s">
        <v>117</v>
      </c>
      <c r="D73" s="169" t="s">
        <v>104</v>
      </c>
      <c r="E73" s="164" t="s">
        <v>157</v>
      </c>
      <c r="F73" s="164" t="s">
        <v>150</v>
      </c>
      <c r="G73" s="164" t="s">
        <v>151</v>
      </c>
      <c r="H73" s="164" t="s">
        <v>152</v>
      </c>
      <c r="I73" s="164" t="s">
        <v>153</v>
      </c>
      <c r="J73" s="164" t="s">
        <v>154</v>
      </c>
    </row>
    <row r="74" spans="1:10" ht="15.75" thickBot="1" x14ac:dyDescent="0.3">
      <c r="A74" s="173"/>
      <c r="B74" s="170"/>
      <c r="C74" s="170"/>
      <c r="D74" s="170">
        <v>1</v>
      </c>
      <c r="E74" s="173">
        <v>2</v>
      </c>
      <c r="F74" s="173">
        <v>3</v>
      </c>
      <c r="G74" s="173">
        <v>4</v>
      </c>
      <c r="H74" s="173">
        <v>5</v>
      </c>
      <c r="I74" s="173">
        <v>6</v>
      </c>
      <c r="J74" s="173">
        <v>7</v>
      </c>
    </row>
    <row r="75" spans="1:10" s="87" customFormat="1" ht="16.5" thickBot="1" x14ac:dyDescent="0.3">
      <c r="A75" s="138"/>
      <c r="B75" s="139"/>
      <c r="C75" s="139"/>
      <c r="D75" s="139" t="s">
        <v>11</v>
      </c>
      <c r="E75" s="140">
        <f>E76+E125</f>
        <v>288985.28999999992</v>
      </c>
      <c r="F75" s="140">
        <f>F76+F125</f>
        <v>345401</v>
      </c>
      <c r="G75" s="140">
        <f>G76+G125</f>
        <v>414600.5</v>
      </c>
      <c r="H75" s="140">
        <f>H76+H125</f>
        <v>406231.22</v>
      </c>
      <c r="I75" s="197">
        <f t="shared" ref="I75" si="27">IF(H75&gt;0,H75/E75*100,0)</f>
        <v>140.57159103150201</v>
      </c>
      <c r="J75" s="197">
        <f t="shared" ref="J75:J110" si="28">IF(H75&gt;0,H75/G75*100,0)</f>
        <v>97.981362781762186</v>
      </c>
    </row>
    <row r="76" spans="1:10" x14ac:dyDescent="0.25">
      <c r="A76" s="124">
        <v>3</v>
      </c>
      <c r="B76" s="124"/>
      <c r="C76" s="124"/>
      <c r="D76" s="124" t="s">
        <v>8</v>
      </c>
      <c r="E76" s="32">
        <f>SUM(E77+E85+E120)</f>
        <v>279595.80999999994</v>
      </c>
      <c r="F76" s="32">
        <f>SUM(F77+F85+F120)</f>
        <v>341401</v>
      </c>
      <c r="G76" s="32">
        <f>SUM(G77+G85+G120)</f>
        <v>410900.5</v>
      </c>
      <c r="H76" s="32">
        <f>SUM(H77+H85+H120)</f>
        <v>403855.72</v>
      </c>
      <c r="I76" s="122">
        <f t="shared" ref="I76" si="29">IF(H76&gt;0,H76/E76*100,0)</f>
        <v>144.44269390160034</v>
      </c>
      <c r="J76" s="122">
        <f t="shared" si="28"/>
        <v>98.285526544747455</v>
      </c>
    </row>
    <row r="77" spans="1:10" s="11" customFormat="1" x14ac:dyDescent="0.25">
      <c r="A77" s="2"/>
      <c r="B77" s="2">
        <v>31</v>
      </c>
      <c r="C77" s="2"/>
      <c r="D77" s="2" t="s">
        <v>9</v>
      </c>
      <c r="E77" s="15">
        <f>SUM(E81:E84)</f>
        <v>198803.43</v>
      </c>
      <c r="F77" s="15">
        <f>SUM(F81:F84)</f>
        <v>263000</v>
      </c>
      <c r="G77" s="15">
        <f>SUM(G81:G84)</f>
        <v>325800</v>
      </c>
      <c r="H77" s="15">
        <f>SUM(H81:H84)</f>
        <v>325698.55</v>
      </c>
      <c r="I77" s="130">
        <f t="shared" ref="I77:I80" si="30">IF(H77&gt;0,H77/E77*100,0)</f>
        <v>163.82944197693169</v>
      </c>
      <c r="J77" s="130">
        <f t="shared" si="28"/>
        <v>99.968861264579488</v>
      </c>
    </row>
    <row r="78" spans="1:10" x14ac:dyDescent="0.25">
      <c r="A78" s="3"/>
      <c r="B78" s="3">
        <v>311</v>
      </c>
      <c r="C78" s="3">
        <v>3111</v>
      </c>
      <c r="D78" s="3" t="s">
        <v>38</v>
      </c>
      <c r="E78" s="14">
        <f>E205+E249+E293</f>
        <v>166788.49</v>
      </c>
      <c r="F78" s="14">
        <f>F205+F249+F293</f>
        <v>222000</v>
      </c>
      <c r="G78" s="14">
        <f>G205+G249+G293</f>
        <v>274800</v>
      </c>
      <c r="H78" s="14">
        <f>H205+H249+H293</f>
        <v>273187.34999999998</v>
      </c>
      <c r="I78" s="193">
        <f t="shared" si="30"/>
        <v>163.79268737309152</v>
      </c>
      <c r="J78" s="193">
        <f t="shared" si="28"/>
        <v>99.413155021834058</v>
      </c>
    </row>
    <row r="79" spans="1:10" ht="15" customHeight="1" x14ac:dyDescent="0.25">
      <c r="A79" s="3"/>
      <c r="B79" s="3">
        <v>312</v>
      </c>
      <c r="C79" s="3">
        <v>3121</v>
      </c>
      <c r="D79" s="114" t="s">
        <v>155</v>
      </c>
      <c r="E79" s="14">
        <f>E207+E251+E295</f>
        <v>10640.51</v>
      </c>
      <c r="F79" s="14">
        <f>F207+F251+F295</f>
        <v>10000</v>
      </c>
      <c r="G79" s="14">
        <f>G207+G251+G295</f>
        <v>15000</v>
      </c>
      <c r="H79" s="14">
        <f>H207+H251+H295</f>
        <v>16133.89</v>
      </c>
      <c r="I79" s="193">
        <f t="shared" si="30"/>
        <v>151.62703667399398</v>
      </c>
      <c r="J79" s="193">
        <f t="shared" si="28"/>
        <v>107.55926666666666</v>
      </c>
    </row>
    <row r="80" spans="1:10" x14ac:dyDescent="0.25">
      <c r="A80" s="3"/>
      <c r="B80" s="3">
        <v>313</v>
      </c>
      <c r="C80" s="3">
        <v>3132</v>
      </c>
      <c r="D80" s="114" t="s">
        <v>41</v>
      </c>
      <c r="E80" s="14">
        <f>E209+E253+E297+E306</f>
        <v>21374.43</v>
      </c>
      <c r="F80" s="14">
        <f>F209+F253+F297+F306</f>
        <v>31000</v>
      </c>
      <c r="G80" s="14">
        <f>G209+G253+G297+G306</f>
        <v>36000</v>
      </c>
      <c r="H80" s="14">
        <f>H209+H253+H297+H306</f>
        <v>36377.31</v>
      </c>
      <c r="I80" s="193">
        <f t="shared" si="30"/>
        <v>170.19078403494268</v>
      </c>
      <c r="J80" s="193">
        <f t="shared" si="28"/>
        <v>101.04808333333332</v>
      </c>
    </row>
    <row r="81" spans="1:10" s="101" customFormat="1" x14ac:dyDescent="0.25">
      <c r="A81" s="100"/>
      <c r="B81" s="100"/>
      <c r="C81" s="100">
        <v>11</v>
      </c>
      <c r="D81" s="100" t="s">
        <v>7</v>
      </c>
      <c r="E81" s="97">
        <f>E205+E207+E209</f>
        <v>196603.43</v>
      </c>
      <c r="F81" s="97">
        <f>F205+F207+F209</f>
        <v>250000</v>
      </c>
      <c r="G81" s="97">
        <f>G205+G207+G209</f>
        <v>230000</v>
      </c>
      <c r="H81" s="97">
        <f>H205+H207+H209</f>
        <v>235821.24</v>
      </c>
      <c r="I81" s="194">
        <f t="shared" ref="I81:I84" si="31">IF(H81&gt;0,H81/E81*100,0)</f>
        <v>119.94767334425447</v>
      </c>
      <c r="J81" s="194">
        <f t="shared" si="28"/>
        <v>102.53097391304347</v>
      </c>
    </row>
    <row r="82" spans="1:10" s="101" customFormat="1" x14ac:dyDescent="0.25">
      <c r="A82" s="100"/>
      <c r="B82" s="100"/>
      <c r="C82" s="100">
        <v>43</v>
      </c>
      <c r="D82" s="100" t="s">
        <v>25</v>
      </c>
      <c r="E82" s="97">
        <f>E249+E251+E253</f>
        <v>0</v>
      </c>
      <c r="F82" s="97">
        <f>F249+F251+F253</f>
        <v>11000</v>
      </c>
      <c r="G82" s="97">
        <f>G249+G251+G253</f>
        <v>9000</v>
      </c>
      <c r="H82" s="97">
        <f>H249+H251+H253</f>
        <v>9377.31</v>
      </c>
      <c r="I82" s="194">
        <v>0</v>
      </c>
      <c r="J82" s="194">
        <f t="shared" si="28"/>
        <v>104.19233333333334</v>
      </c>
    </row>
    <row r="83" spans="1:10" s="101" customFormat="1" x14ac:dyDescent="0.25">
      <c r="A83" s="100"/>
      <c r="B83" s="100"/>
      <c r="C83" s="100">
        <v>52</v>
      </c>
      <c r="D83" s="100" t="s">
        <v>24</v>
      </c>
      <c r="E83" s="97">
        <f>E293+E295+E297</f>
        <v>2200</v>
      </c>
      <c r="F83" s="97">
        <f>F293+F295+F297</f>
        <v>2000</v>
      </c>
      <c r="G83" s="97">
        <f>G293+G295+G297</f>
        <v>86800</v>
      </c>
      <c r="H83" s="97">
        <f>H293+H295+H297</f>
        <v>80500</v>
      </c>
      <c r="I83" s="194">
        <f t="shared" si="31"/>
        <v>3659.0909090909095</v>
      </c>
      <c r="J83" s="194">
        <f t="shared" si="28"/>
        <v>92.741935483870961</v>
      </c>
    </row>
    <row r="84" spans="1:10" s="101" customFormat="1" x14ac:dyDescent="0.25">
      <c r="A84" s="100"/>
      <c r="B84" s="100"/>
      <c r="C84" s="100">
        <v>71</v>
      </c>
      <c r="D84" s="96" t="s">
        <v>93</v>
      </c>
      <c r="E84" s="97">
        <f>E306</f>
        <v>0</v>
      </c>
      <c r="F84" s="97">
        <f>F306</f>
        <v>0</v>
      </c>
      <c r="G84" s="97">
        <f>G306</f>
        <v>0</v>
      </c>
      <c r="H84" s="97">
        <f>H306</f>
        <v>0</v>
      </c>
      <c r="I84" s="194">
        <f t="shared" si="31"/>
        <v>0</v>
      </c>
      <c r="J84" s="194">
        <f t="shared" si="28"/>
        <v>0</v>
      </c>
    </row>
    <row r="85" spans="1:10" s="11" customFormat="1" x14ac:dyDescent="0.25">
      <c r="A85" s="8"/>
      <c r="B85" s="8">
        <v>32</v>
      </c>
      <c r="C85" s="12"/>
      <c r="D85" s="8" t="s">
        <v>16</v>
      </c>
      <c r="E85" s="15">
        <f>E86+E91+E98+E108+E110</f>
        <v>80103.91</v>
      </c>
      <c r="F85" s="15">
        <f>F86+F91+F98+F108+F110</f>
        <v>77400</v>
      </c>
      <c r="G85" s="15">
        <f>G86+G91+G98+G108+G110</f>
        <v>84200</v>
      </c>
      <c r="H85" s="15">
        <f>H86+H91+H98+H108+H110</f>
        <v>77392.179999999993</v>
      </c>
      <c r="I85" s="130">
        <f t="shared" ref="I85:I90" si="32">IF(H85&gt;0,H85/E85*100,0)</f>
        <v>96.614734536678654</v>
      </c>
      <c r="J85" s="130">
        <f t="shared" si="28"/>
        <v>91.914703087885968</v>
      </c>
    </row>
    <row r="86" spans="1:10" s="11" customFormat="1" x14ac:dyDescent="0.25">
      <c r="A86" s="8"/>
      <c r="B86" s="8">
        <v>321</v>
      </c>
      <c r="C86" s="127"/>
      <c r="D86" s="128" t="s">
        <v>43</v>
      </c>
      <c r="E86" s="15">
        <f>SUM(E87:E90)</f>
        <v>9987.5500000000011</v>
      </c>
      <c r="F86" s="15">
        <f>SUM(F87:F90)</f>
        <v>12350</v>
      </c>
      <c r="G86" s="15">
        <f>SUM(G87:G90)</f>
        <v>13750</v>
      </c>
      <c r="H86" s="15">
        <f>SUM(H87:H90)</f>
        <v>12867.23</v>
      </c>
      <c r="I86" s="130">
        <f t="shared" si="32"/>
        <v>128.83269670740069</v>
      </c>
      <c r="J86" s="130">
        <f t="shared" si="28"/>
        <v>93.579854545454538</v>
      </c>
    </row>
    <row r="87" spans="1:10" x14ac:dyDescent="0.25">
      <c r="A87" s="115"/>
      <c r="B87" s="115"/>
      <c r="C87" s="116">
        <v>3211</v>
      </c>
      <c r="D87" s="114" t="s">
        <v>44</v>
      </c>
      <c r="E87" s="14">
        <f>E212+E256</f>
        <v>38.4</v>
      </c>
      <c r="F87" s="14">
        <f>F212+F256</f>
        <v>250</v>
      </c>
      <c r="G87" s="14">
        <f>G212+G256</f>
        <v>250</v>
      </c>
      <c r="H87" s="14">
        <f>H212+H256</f>
        <v>0</v>
      </c>
      <c r="I87" s="193">
        <f t="shared" si="32"/>
        <v>0</v>
      </c>
      <c r="J87" s="193">
        <f t="shared" si="28"/>
        <v>0</v>
      </c>
    </row>
    <row r="88" spans="1:10" x14ac:dyDescent="0.25">
      <c r="A88" s="115"/>
      <c r="B88" s="115"/>
      <c r="C88" s="116">
        <v>3212</v>
      </c>
      <c r="D88" s="114" t="s">
        <v>45</v>
      </c>
      <c r="E88" s="14">
        <f>E213+E257+E301</f>
        <v>9251.2900000000009</v>
      </c>
      <c r="F88" s="14">
        <f>F213+F257+F301</f>
        <v>11000</v>
      </c>
      <c r="G88" s="14">
        <f>G213+G257+G301</f>
        <v>12000</v>
      </c>
      <c r="H88" s="14">
        <f>H213+H257+H301</f>
        <v>11763.48</v>
      </c>
      <c r="I88" s="193">
        <f t="shared" si="32"/>
        <v>127.155023785872</v>
      </c>
      <c r="J88" s="193">
        <f t="shared" si="28"/>
        <v>98.028999999999996</v>
      </c>
    </row>
    <row r="89" spans="1:10" x14ac:dyDescent="0.25">
      <c r="A89" s="115"/>
      <c r="B89" s="115"/>
      <c r="C89" s="116">
        <v>3213</v>
      </c>
      <c r="D89" s="114" t="s">
        <v>46</v>
      </c>
      <c r="E89" s="14">
        <f t="shared" ref="E89:H90" si="33">E214+E258</f>
        <v>482.26</v>
      </c>
      <c r="F89" s="14">
        <f t="shared" si="33"/>
        <v>600</v>
      </c>
      <c r="G89" s="14">
        <f t="shared" ref="G89" si="34">G214+G258</f>
        <v>1000</v>
      </c>
      <c r="H89" s="14">
        <f t="shared" si="33"/>
        <v>726.75</v>
      </c>
      <c r="I89" s="193">
        <f t="shared" si="32"/>
        <v>150.69671961182763</v>
      </c>
      <c r="J89" s="193">
        <f t="shared" si="28"/>
        <v>72.674999999999997</v>
      </c>
    </row>
    <row r="90" spans="1:10" x14ac:dyDescent="0.25">
      <c r="A90" s="115"/>
      <c r="B90" s="115"/>
      <c r="C90" s="116">
        <v>3214</v>
      </c>
      <c r="D90" s="114" t="s">
        <v>47</v>
      </c>
      <c r="E90" s="14">
        <f t="shared" si="33"/>
        <v>215.6</v>
      </c>
      <c r="F90" s="14">
        <f t="shared" si="33"/>
        <v>500</v>
      </c>
      <c r="G90" s="14">
        <f t="shared" ref="G90" si="35">G215+G259</f>
        <v>500</v>
      </c>
      <c r="H90" s="14">
        <f t="shared" si="33"/>
        <v>377</v>
      </c>
      <c r="I90" s="193">
        <f t="shared" si="32"/>
        <v>174.86085343228203</v>
      </c>
      <c r="J90" s="193">
        <f t="shared" si="28"/>
        <v>75.400000000000006</v>
      </c>
    </row>
    <row r="91" spans="1:10" s="11" customFormat="1" x14ac:dyDescent="0.25">
      <c r="A91" s="8"/>
      <c r="B91" s="8">
        <v>322</v>
      </c>
      <c r="C91" s="35"/>
      <c r="D91" s="19" t="s">
        <v>48</v>
      </c>
      <c r="E91" s="15">
        <f>SUM(E92:E97)</f>
        <v>54945.87</v>
      </c>
      <c r="F91" s="15">
        <f>SUM(F92:F97)</f>
        <v>48400</v>
      </c>
      <c r="G91" s="15">
        <f>SUM(G92:G97)</f>
        <v>46900</v>
      </c>
      <c r="H91" s="15">
        <f>SUM(H92:H97)</f>
        <v>43848.87999999999</v>
      </c>
      <c r="I91" s="130">
        <f t="shared" ref="I91:I97" si="36">IF(H91&gt;0,H91/E91*100,0)</f>
        <v>79.803777790760236</v>
      </c>
      <c r="J91" s="130">
        <f t="shared" si="28"/>
        <v>93.49441364605542</v>
      </c>
    </row>
    <row r="92" spans="1:10" x14ac:dyDescent="0.25">
      <c r="A92" s="115"/>
      <c r="B92" s="115"/>
      <c r="C92" s="116">
        <v>3221</v>
      </c>
      <c r="D92" s="114" t="s">
        <v>49</v>
      </c>
      <c r="E92" s="14">
        <f t="shared" ref="E92:H95" si="37">E217+E261</f>
        <v>11133.29</v>
      </c>
      <c r="F92" s="14">
        <f t="shared" si="37"/>
        <v>13000</v>
      </c>
      <c r="G92" s="14">
        <f t="shared" ref="G92" si="38">G217+G261</f>
        <v>7000</v>
      </c>
      <c r="H92" s="14">
        <f t="shared" si="37"/>
        <v>6608.5</v>
      </c>
      <c r="I92" s="193">
        <f t="shared" si="36"/>
        <v>59.35801546532965</v>
      </c>
      <c r="J92" s="193">
        <f t="shared" si="28"/>
        <v>94.407142857142858</v>
      </c>
    </row>
    <row r="93" spans="1:10" x14ac:dyDescent="0.25">
      <c r="A93" s="115"/>
      <c r="B93" s="115"/>
      <c r="C93" s="116">
        <v>3222</v>
      </c>
      <c r="D93" s="114" t="s">
        <v>50</v>
      </c>
      <c r="E93" s="14">
        <f t="shared" si="37"/>
        <v>15948.79</v>
      </c>
      <c r="F93" s="14">
        <f t="shared" si="37"/>
        <v>20000</v>
      </c>
      <c r="G93" s="14">
        <f t="shared" ref="G93" si="39">G218+G262</f>
        <v>22000</v>
      </c>
      <c r="H93" s="14">
        <f t="shared" si="37"/>
        <v>21491.01</v>
      </c>
      <c r="I93" s="193">
        <f t="shared" si="36"/>
        <v>134.75009702930441</v>
      </c>
      <c r="J93" s="193">
        <f t="shared" si="28"/>
        <v>97.686409090909081</v>
      </c>
    </row>
    <row r="94" spans="1:10" x14ac:dyDescent="0.25">
      <c r="A94" s="115"/>
      <c r="B94" s="115"/>
      <c r="C94" s="116">
        <v>3223</v>
      </c>
      <c r="D94" s="114" t="s">
        <v>51</v>
      </c>
      <c r="E94" s="14">
        <f t="shared" si="37"/>
        <v>9982.5300000000007</v>
      </c>
      <c r="F94" s="14">
        <f t="shared" si="37"/>
        <v>11000</v>
      </c>
      <c r="G94" s="14">
        <f t="shared" ref="G94" si="40">G219+G263</f>
        <v>10000</v>
      </c>
      <c r="H94" s="14">
        <f t="shared" si="37"/>
        <v>8209.11</v>
      </c>
      <c r="I94" s="193">
        <f t="shared" si="36"/>
        <v>82.234764132940256</v>
      </c>
      <c r="J94" s="193">
        <f t="shared" si="28"/>
        <v>82.091100000000012</v>
      </c>
    </row>
    <row r="95" spans="1:10" x14ac:dyDescent="0.25">
      <c r="A95" s="115"/>
      <c r="B95" s="115"/>
      <c r="C95" s="116">
        <v>3224</v>
      </c>
      <c r="D95" s="114" t="s">
        <v>52</v>
      </c>
      <c r="E95" s="14">
        <f t="shared" si="37"/>
        <v>269.74</v>
      </c>
      <c r="F95" s="14">
        <f t="shared" si="37"/>
        <v>1000</v>
      </c>
      <c r="G95" s="14">
        <f t="shared" ref="G95" si="41">G220+G264</f>
        <v>500</v>
      </c>
      <c r="H95" s="14">
        <f t="shared" si="37"/>
        <v>41.09</v>
      </c>
      <c r="I95" s="193">
        <f t="shared" si="36"/>
        <v>15.233187513902276</v>
      </c>
      <c r="J95" s="193">
        <f t="shared" si="28"/>
        <v>8.218</v>
      </c>
    </row>
    <row r="96" spans="1:10" x14ac:dyDescent="0.25">
      <c r="A96" s="115"/>
      <c r="B96" s="115"/>
      <c r="C96" s="116">
        <v>3225</v>
      </c>
      <c r="D96" s="114" t="s">
        <v>53</v>
      </c>
      <c r="E96" s="14">
        <f>E221+E265+E351</f>
        <v>16759.830000000002</v>
      </c>
      <c r="F96" s="14">
        <f>F221+F265+F351</f>
        <v>2400</v>
      </c>
      <c r="G96" s="14">
        <f>G221+G265+G351</f>
        <v>5900</v>
      </c>
      <c r="H96" s="14">
        <f>H221+H265+H351</f>
        <v>6180.45</v>
      </c>
      <c r="I96" s="193">
        <f t="shared" si="36"/>
        <v>36.876567363750105</v>
      </c>
      <c r="J96" s="193">
        <f t="shared" si="28"/>
        <v>104.75338983050848</v>
      </c>
    </row>
    <row r="97" spans="1:10" x14ac:dyDescent="0.25">
      <c r="A97" s="115"/>
      <c r="B97" s="115"/>
      <c r="C97" s="116">
        <v>3227</v>
      </c>
      <c r="D97" s="114" t="s">
        <v>54</v>
      </c>
      <c r="E97" s="14">
        <f>E222+E266</f>
        <v>851.69</v>
      </c>
      <c r="F97" s="14">
        <f>F222+F266</f>
        <v>1000</v>
      </c>
      <c r="G97" s="14">
        <f>G222+G266</f>
        <v>1500</v>
      </c>
      <c r="H97" s="14">
        <f>H222+H266</f>
        <v>1318.72</v>
      </c>
      <c r="I97" s="193">
        <f t="shared" si="36"/>
        <v>154.83567964869846</v>
      </c>
      <c r="J97" s="193">
        <f t="shared" si="28"/>
        <v>87.914666666666662</v>
      </c>
    </row>
    <row r="98" spans="1:10" s="11" customFormat="1" x14ac:dyDescent="0.25">
      <c r="A98" s="8"/>
      <c r="B98" s="8">
        <v>323</v>
      </c>
      <c r="C98" s="35"/>
      <c r="D98" s="19" t="s">
        <v>55</v>
      </c>
      <c r="E98" s="15">
        <f>SUM(E99:E107)</f>
        <v>14717.93</v>
      </c>
      <c r="F98" s="15">
        <f>SUM(F99:F107)</f>
        <v>15800</v>
      </c>
      <c r="G98" s="15">
        <f>SUM(G99:G107)</f>
        <v>22430</v>
      </c>
      <c r="H98" s="15">
        <f>SUM(H99:H107)</f>
        <v>19695.710000000003</v>
      </c>
      <c r="I98" s="130">
        <f t="shared" ref="I98:I107" si="42">IF(H98&gt;0,H98/E98*100,0)</f>
        <v>133.82119632312427</v>
      </c>
      <c r="J98" s="130">
        <f t="shared" si="28"/>
        <v>87.809674543022751</v>
      </c>
    </row>
    <row r="99" spans="1:10" x14ac:dyDescent="0.25">
      <c r="A99" s="115"/>
      <c r="B99" s="115"/>
      <c r="C99" s="116">
        <v>3231</v>
      </c>
      <c r="D99" s="114" t="s">
        <v>58</v>
      </c>
      <c r="E99" s="14">
        <f t="shared" ref="E99:H107" si="43">E224+E268</f>
        <v>1789.39</v>
      </c>
      <c r="F99" s="14">
        <f t="shared" si="43"/>
        <v>1500</v>
      </c>
      <c r="G99" s="14">
        <f t="shared" ref="G99" si="44">G224+G268</f>
        <v>1500</v>
      </c>
      <c r="H99" s="14">
        <f t="shared" si="43"/>
        <v>1097.68</v>
      </c>
      <c r="I99" s="193">
        <f t="shared" si="42"/>
        <v>61.343809901698343</v>
      </c>
      <c r="J99" s="193">
        <f t="shared" si="28"/>
        <v>73.178666666666672</v>
      </c>
    </row>
    <row r="100" spans="1:10" x14ac:dyDescent="0.25">
      <c r="A100" s="115"/>
      <c r="B100" s="115"/>
      <c r="C100" s="116">
        <v>3232</v>
      </c>
      <c r="D100" s="114" t="s">
        <v>59</v>
      </c>
      <c r="E100" s="14">
        <f t="shared" si="43"/>
        <v>2014.71</v>
      </c>
      <c r="F100" s="14">
        <f t="shared" si="43"/>
        <v>2000</v>
      </c>
      <c r="G100" s="14">
        <f t="shared" ref="G100" si="45">G225+G269</f>
        <v>6000</v>
      </c>
      <c r="H100" s="14">
        <f t="shared" si="43"/>
        <v>5047.42</v>
      </c>
      <c r="I100" s="193">
        <f t="shared" si="42"/>
        <v>250.52836388363585</v>
      </c>
      <c r="J100" s="193">
        <f t="shared" si="28"/>
        <v>84.123666666666665</v>
      </c>
    </row>
    <row r="101" spans="1:10" x14ac:dyDescent="0.25">
      <c r="A101" s="115"/>
      <c r="B101" s="115"/>
      <c r="C101" s="116">
        <v>3233</v>
      </c>
      <c r="D101" s="114" t="s">
        <v>60</v>
      </c>
      <c r="E101" s="14">
        <f t="shared" si="43"/>
        <v>0</v>
      </c>
      <c r="F101" s="14">
        <f t="shared" si="43"/>
        <v>100</v>
      </c>
      <c r="G101" s="14">
        <f t="shared" ref="G101" si="46">G226+G270</f>
        <v>30</v>
      </c>
      <c r="H101" s="14">
        <f t="shared" si="43"/>
        <v>0</v>
      </c>
      <c r="I101" s="193">
        <f t="shared" si="42"/>
        <v>0</v>
      </c>
      <c r="J101" s="193">
        <f t="shared" si="28"/>
        <v>0</v>
      </c>
    </row>
    <row r="102" spans="1:10" x14ac:dyDescent="0.25">
      <c r="A102" s="115"/>
      <c r="B102" s="115"/>
      <c r="C102" s="116">
        <v>3234</v>
      </c>
      <c r="D102" s="114" t="s">
        <v>61</v>
      </c>
      <c r="E102" s="14">
        <f t="shared" si="43"/>
        <v>2455.38</v>
      </c>
      <c r="F102" s="14">
        <f t="shared" si="43"/>
        <v>3000</v>
      </c>
      <c r="G102" s="14">
        <f t="shared" ref="G102" si="47">G227+G271</f>
        <v>3000</v>
      </c>
      <c r="H102" s="14">
        <f t="shared" si="43"/>
        <v>3060.26</v>
      </c>
      <c r="I102" s="193">
        <f t="shared" si="42"/>
        <v>124.63488339890363</v>
      </c>
      <c r="J102" s="193">
        <f t="shared" si="28"/>
        <v>102.00866666666668</v>
      </c>
    </row>
    <row r="103" spans="1:10" x14ac:dyDescent="0.25">
      <c r="A103" s="115"/>
      <c r="B103" s="115"/>
      <c r="C103" s="116">
        <v>3235</v>
      </c>
      <c r="D103" s="114" t="s">
        <v>62</v>
      </c>
      <c r="E103" s="14">
        <f t="shared" si="43"/>
        <v>0</v>
      </c>
      <c r="F103" s="14">
        <f t="shared" si="43"/>
        <v>0</v>
      </c>
      <c r="G103" s="14">
        <f t="shared" ref="G103" si="48">G228+G272</f>
        <v>0</v>
      </c>
      <c r="H103" s="14">
        <f t="shared" si="43"/>
        <v>0</v>
      </c>
      <c r="I103" s="193">
        <f t="shared" si="42"/>
        <v>0</v>
      </c>
      <c r="J103" s="193">
        <f t="shared" si="28"/>
        <v>0</v>
      </c>
    </row>
    <row r="104" spans="1:10" x14ac:dyDescent="0.25">
      <c r="A104" s="115"/>
      <c r="B104" s="115"/>
      <c r="C104" s="116">
        <v>3236</v>
      </c>
      <c r="D104" s="114" t="s">
        <v>63</v>
      </c>
      <c r="E104" s="14">
        <f t="shared" si="43"/>
        <v>1123.8</v>
      </c>
      <c r="F104" s="14">
        <f t="shared" si="43"/>
        <v>1500</v>
      </c>
      <c r="G104" s="14">
        <f t="shared" ref="G104" si="49">G229+G273</f>
        <v>1500</v>
      </c>
      <c r="H104" s="14">
        <f t="shared" si="43"/>
        <v>1299.04</v>
      </c>
      <c r="I104" s="193">
        <f t="shared" si="42"/>
        <v>115.59352197899982</v>
      </c>
      <c r="J104" s="193">
        <f t="shared" si="28"/>
        <v>86.602666666666664</v>
      </c>
    </row>
    <row r="105" spans="1:10" x14ac:dyDescent="0.25">
      <c r="A105" s="115"/>
      <c r="B105" s="115"/>
      <c r="C105" s="116">
        <v>3237</v>
      </c>
      <c r="D105" s="114" t="s">
        <v>64</v>
      </c>
      <c r="E105" s="14">
        <v>4980.2700000000004</v>
      </c>
      <c r="F105" s="14">
        <f t="shared" si="43"/>
        <v>4900</v>
      </c>
      <c r="G105" s="14">
        <f t="shared" ref="G105" si="50">G230+G274</f>
        <v>7900</v>
      </c>
      <c r="H105" s="14">
        <f t="shared" si="43"/>
        <v>7423.7</v>
      </c>
      <c r="I105" s="193">
        <f t="shared" si="42"/>
        <v>149.06219943898623</v>
      </c>
      <c r="J105" s="193">
        <f t="shared" si="28"/>
        <v>93.970886075949366</v>
      </c>
    </row>
    <row r="106" spans="1:10" x14ac:dyDescent="0.25">
      <c r="A106" s="115"/>
      <c r="B106" s="115"/>
      <c r="C106" s="116">
        <v>3238</v>
      </c>
      <c r="D106" s="114" t="s">
        <v>65</v>
      </c>
      <c r="E106" s="14">
        <f t="shared" si="43"/>
        <v>924.48</v>
      </c>
      <c r="F106" s="14">
        <f t="shared" si="43"/>
        <v>1300</v>
      </c>
      <c r="G106" s="14">
        <f t="shared" ref="G106" si="51">G231+G275</f>
        <v>1000</v>
      </c>
      <c r="H106" s="14">
        <f t="shared" si="43"/>
        <v>866.61</v>
      </c>
      <c r="I106" s="193">
        <f t="shared" si="42"/>
        <v>93.740264797507791</v>
      </c>
      <c r="J106" s="193">
        <f t="shared" si="28"/>
        <v>86.661000000000001</v>
      </c>
    </row>
    <row r="107" spans="1:10" x14ac:dyDescent="0.25">
      <c r="A107" s="115"/>
      <c r="B107" s="115"/>
      <c r="C107" s="116">
        <v>3239</v>
      </c>
      <c r="D107" s="114" t="s">
        <v>66</v>
      </c>
      <c r="E107" s="14">
        <f t="shared" si="43"/>
        <v>1429.9</v>
      </c>
      <c r="F107" s="14">
        <f t="shared" si="43"/>
        <v>1500</v>
      </c>
      <c r="G107" s="14">
        <f t="shared" ref="G107" si="52">G232+G276</f>
        <v>1500</v>
      </c>
      <c r="H107" s="14">
        <f t="shared" si="43"/>
        <v>901</v>
      </c>
      <c r="I107" s="193">
        <f t="shared" si="42"/>
        <v>63.011399398559334</v>
      </c>
      <c r="J107" s="193">
        <f t="shared" si="28"/>
        <v>60.06666666666667</v>
      </c>
    </row>
    <row r="108" spans="1:10" s="11" customFormat="1" x14ac:dyDescent="0.25">
      <c r="A108" s="8"/>
      <c r="B108" s="8">
        <v>324</v>
      </c>
      <c r="C108" s="35"/>
      <c r="D108" s="19" t="s">
        <v>67</v>
      </c>
      <c r="E108" s="15">
        <f>SUM(E109)</f>
        <v>41.98</v>
      </c>
      <c r="F108" s="15">
        <f>SUM(F109)</f>
        <v>200</v>
      </c>
      <c r="G108" s="15">
        <f>SUM(G109)</f>
        <v>200</v>
      </c>
      <c r="H108" s="15">
        <f>SUM(H109)</f>
        <v>73.739999999999995</v>
      </c>
      <c r="I108" s="130">
        <f t="shared" ref="I108:I109" si="53">IF(H108&gt;0,H108/E108*100,0)</f>
        <v>175.65507384468793</v>
      </c>
      <c r="J108" s="130">
        <f t="shared" si="28"/>
        <v>36.869999999999997</v>
      </c>
    </row>
    <row r="109" spans="1:10" x14ac:dyDescent="0.25">
      <c r="A109" s="115"/>
      <c r="B109" s="115"/>
      <c r="C109" s="116">
        <v>3241</v>
      </c>
      <c r="D109" s="114" t="s">
        <v>67</v>
      </c>
      <c r="E109" s="14">
        <f>E234+E278</f>
        <v>41.98</v>
      </c>
      <c r="F109" s="14">
        <f>F234+F278</f>
        <v>200</v>
      </c>
      <c r="G109" s="14">
        <f>G234+G278</f>
        <v>200</v>
      </c>
      <c r="H109" s="14">
        <f>H234+H278</f>
        <v>73.739999999999995</v>
      </c>
      <c r="I109" s="193">
        <f t="shared" si="53"/>
        <v>175.65507384468793</v>
      </c>
      <c r="J109" s="193">
        <f t="shared" si="28"/>
        <v>36.869999999999997</v>
      </c>
    </row>
    <row r="110" spans="1:10" s="11" customFormat="1" x14ac:dyDescent="0.25">
      <c r="A110" s="8"/>
      <c r="B110" s="8">
        <v>329</v>
      </c>
      <c r="C110" s="35"/>
      <c r="D110" s="19" t="s">
        <v>68</v>
      </c>
      <c r="E110" s="15">
        <f>SUM(E111:E116)</f>
        <v>410.58000000000004</v>
      </c>
      <c r="F110" s="15">
        <f>SUM(F111:F116)</f>
        <v>650</v>
      </c>
      <c r="G110" s="15">
        <f>SUM(G111:G116)</f>
        <v>920</v>
      </c>
      <c r="H110" s="15">
        <f>SUM(H111:H116)</f>
        <v>906.61999999999989</v>
      </c>
      <c r="I110" s="130">
        <f t="shared" ref="I110:I119" si="54">IF(H110&gt;0,H110/E110*100,0)</f>
        <v>220.81445759657066</v>
      </c>
      <c r="J110" s="130">
        <f t="shared" si="28"/>
        <v>98.545652173913041</v>
      </c>
    </row>
    <row r="111" spans="1:10" ht="25.5" x14ac:dyDescent="0.25">
      <c r="A111" s="115"/>
      <c r="B111" s="115"/>
      <c r="C111" s="116">
        <v>3291</v>
      </c>
      <c r="D111" s="114" t="s">
        <v>105</v>
      </c>
      <c r="E111" s="14">
        <f t="shared" ref="E111:H113" si="55">E236+E280</f>
        <v>0</v>
      </c>
      <c r="F111" s="14">
        <f t="shared" si="55"/>
        <v>100</v>
      </c>
      <c r="G111" s="14">
        <f t="shared" ref="G111" si="56">G236+G280</f>
        <v>100</v>
      </c>
      <c r="H111" s="14">
        <f t="shared" si="55"/>
        <v>0</v>
      </c>
      <c r="I111" s="193">
        <f t="shared" si="54"/>
        <v>0</v>
      </c>
      <c r="J111" s="193">
        <f t="shared" ref="J111:J114" si="57">IF(H111&gt;0,H111/F111*100,0)</f>
        <v>0</v>
      </c>
    </row>
    <row r="112" spans="1:10" x14ac:dyDescent="0.25">
      <c r="A112" s="115"/>
      <c r="B112" s="115"/>
      <c r="C112" s="116">
        <v>3292</v>
      </c>
      <c r="D112" s="114" t="s">
        <v>70</v>
      </c>
      <c r="E112" s="14">
        <f t="shared" si="55"/>
        <v>280.72000000000003</v>
      </c>
      <c r="F112" s="14">
        <f t="shared" si="55"/>
        <v>300</v>
      </c>
      <c r="G112" s="14">
        <f t="shared" ref="G112" si="58">G237+G281</f>
        <v>450</v>
      </c>
      <c r="H112" s="14">
        <f t="shared" si="55"/>
        <v>409.45</v>
      </c>
      <c r="I112" s="193">
        <f t="shared" si="54"/>
        <v>145.85708178968366</v>
      </c>
      <c r="J112" s="193">
        <f>IF(H112&gt;0,H112/G112*100,0)</f>
        <v>90.98888888888888</v>
      </c>
    </row>
    <row r="113" spans="1:10" x14ac:dyDescent="0.25">
      <c r="A113" s="115"/>
      <c r="B113" s="115"/>
      <c r="C113" s="116">
        <v>3293</v>
      </c>
      <c r="D113" s="114" t="s">
        <v>71</v>
      </c>
      <c r="E113" s="14">
        <f t="shared" si="55"/>
        <v>127.87</v>
      </c>
      <c r="F113" s="14">
        <f t="shared" si="55"/>
        <v>150</v>
      </c>
      <c r="G113" s="14">
        <f t="shared" ref="G113" si="59">G238+G282</f>
        <v>250</v>
      </c>
      <c r="H113" s="14">
        <f t="shared" si="55"/>
        <v>261.08999999999997</v>
      </c>
      <c r="I113" s="193">
        <f t="shared" si="54"/>
        <v>204.18393681082344</v>
      </c>
      <c r="J113" s="193">
        <f>IF(H113&gt;0,H113/G113*100,0)</f>
        <v>104.43599999999999</v>
      </c>
    </row>
    <row r="114" spans="1:10" x14ac:dyDescent="0.25">
      <c r="A114" s="115"/>
      <c r="B114" s="115"/>
      <c r="C114" s="116">
        <v>3294</v>
      </c>
      <c r="D114" s="114" t="s">
        <v>72</v>
      </c>
      <c r="E114" s="14">
        <f t="shared" ref="E114:F116" si="60">E239</f>
        <v>0</v>
      </c>
      <c r="F114" s="14">
        <f t="shared" si="60"/>
        <v>0</v>
      </c>
      <c r="G114" s="14">
        <f t="shared" ref="G114" si="61">G239</f>
        <v>0</v>
      </c>
      <c r="H114" s="14">
        <f t="shared" ref="H114:H116" si="62">H239+H283</f>
        <v>0</v>
      </c>
      <c r="I114" s="193">
        <f t="shared" si="54"/>
        <v>0</v>
      </c>
      <c r="J114" s="193">
        <f t="shared" si="57"/>
        <v>0</v>
      </c>
    </row>
    <row r="115" spans="1:10" x14ac:dyDescent="0.25">
      <c r="A115" s="115"/>
      <c r="B115" s="115"/>
      <c r="C115" s="116">
        <v>3295</v>
      </c>
      <c r="D115" s="114" t="s">
        <v>73</v>
      </c>
      <c r="E115" s="14">
        <f t="shared" si="60"/>
        <v>1.99</v>
      </c>
      <c r="F115" s="14">
        <f t="shared" ref="F115:G115" si="63">F240+F284</f>
        <v>10</v>
      </c>
      <c r="G115" s="14">
        <f t="shared" si="63"/>
        <v>10</v>
      </c>
      <c r="H115" s="14">
        <f t="shared" si="62"/>
        <v>79.63</v>
      </c>
      <c r="I115" s="193">
        <f t="shared" si="54"/>
        <v>4001.507537688442</v>
      </c>
      <c r="J115" s="193">
        <f t="shared" ref="J115:J123" si="64">IF(H115&gt;0,H115/G115*100,0)</f>
        <v>796.3</v>
      </c>
    </row>
    <row r="116" spans="1:10" x14ac:dyDescent="0.25">
      <c r="A116" s="115"/>
      <c r="B116" s="115"/>
      <c r="C116" s="116">
        <v>3299</v>
      </c>
      <c r="D116" s="114" t="s">
        <v>68</v>
      </c>
      <c r="E116" s="14">
        <f t="shared" si="60"/>
        <v>0</v>
      </c>
      <c r="F116" s="14">
        <f t="shared" ref="F116:G116" si="65">F241+F285</f>
        <v>90</v>
      </c>
      <c r="G116" s="14">
        <f t="shared" si="65"/>
        <v>110</v>
      </c>
      <c r="H116" s="14">
        <f t="shared" si="62"/>
        <v>156.44999999999999</v>
      </c>
      <c r="I116" s="193">
        <v>0</v>
      </c>
      <c r="J116" s="193">
        <f t="shared" si="64"/>
        <v>142.22727272727272</v>
      </c>
    </row>
    <row r="117" spans="1:10" s="102" customFormat="1" x14ac:dyDescent="0.25">
      <c r="A117" s="98"/>
      <c r="B117" s="98"/>
      <c r="C117" s="93">
        <v>11</v>
      </c>
      <c r="D117" s="93" t="s">
        <v>7</v>
      </c>
      <c r="E117" s="97">
        <f>E212+E213+E214+E215+E217+E218+E219+E220+E221+E222+E224+E225+E226+E227+E228+E229+E230+E231+E232+E234+E236+E237+E238+E239+E240+E241+E351</f>
        <v>15452.56</v>
      </c>
      <c r="F117" s="97">
        <f>F212+F213+F214+F215+F217+F218+F219+F220+F221+F222+F224+F225+F226+F227+F228+F229+F230+F231+F232+F234+F236+F237+F238+F239+F240+F241+F351</f>
        <v>0</v>
      </c>
      <c r="G117" s="97">
        <f>G212+G213+G214+G215+G217+G218+G219+G220+G221+G222+G224+G225+G226+G227+G228+G229+G230+G231+G232+G234+G236+G237+G238+G239+G240+G241+G351</f>
        <v>0</v>
      </c>
      <c r="H117" s="97">
        <f>H212+H213+H214+H215+H217+H218+H219+H220+H221+H222+H224+H225+H226+H227+H228+H229+H230+H231+H232+H234+H236+H237+H238+H239+H240+H241+H351</f>
        <v>0</v>
      </c>
      <c r="I117" s="194">
        <f t="shared" si="54"/>
        <v>0</v>
      </c>
      <c r="J117" s="194">
        <f t="shared" si="64"/>
        <v>0</v>
      </c>
    </row>
    <row r="118" spans="1:10" s="102" customFormat="1" x14ac:dyDescent="0.25">
      <c r="A118" s="98"/>
      <c r="B118" s="98"/>
      <c r="C118" s="93">
        <v>43</v>
      </c>
      <c r="D118" s="93" t="s">
        <v>25</v>
      </c>
      <c r="E118" s="97">
        <f>E256+E257+E258+E259+E261+E262+E263+E264+E265+E266+E268+E269+E270+E271+E272+E273+E274+E275+E276+E278+E280+E281+E282</f>
        <v>61651.350000000006</v>
      </c>
      <c r="F118" s="97">
        <f>F256+F257+F258+F259+F261+F262+F263+F264+F265+F266+F268+F269+F270+F271+F272+F273+F274+F275+F276+F278+F280+F281+F282+F283+F284+F285</f>
        <v>77400</v>
      </c>
      <c r="G118" s="97">
        <f>G256+G257+G258+G259+G261+G262+G263+G264+G265+G266+G268+G269+G270+G271+G272+G273+G274+G275+G276+G278+G280+G281+G282+G283+G284+G285</f>
        <v>84200</v>
      </c>
      <c r="H118" s="97">
        <f>H256+H257+H258+H259+H261+H262+H263+H264+H265+H266+H268+H269+H270+H271+H272+H273+H274+H275+H276+H278+H280+H281+H282+H283+H284+H285</f>
        <v>77392.179999999978</v>
      </c>
      <c r="I118" s="194">
        <f t="shared" si="54"/>
        <v>125.53201186997522</v>
      </c>
      <c r="J118" s="194">
        <f t="shared" si="64"/>
        <v>91.914703087885968</v>
      </c>
    </row>
    <row r="119" spans="1:10" s="102" customFormat="1" x14ac:dyDescent="0.25">
      <c r="A119" s="98"/>
      <c r="B119" s="98"/>
      <c r="C119" s="100">
        <v>52</v>
      </c>
      <c r="D119" s="100" t="s">
        <v>24</v>
      </c>
      <c r="E119" s="97">
        <v>0</v>
      </c>
      <c r="F119" s="97">
        <v>0</v>
      </c>
      <c r="G119" s="97">
        <v>0</v>
      </c>
      <c r="H119" s="97">
        <v>0</v>
      </c>
      <c r="I119" s="194">
        <f t="shared" si="54"/>
        <v>0</v>
      </c>
      <c r="J119" s="194">
        <f t="shared" si="64"/>
        <v>0</v>
      </c>
    </row>
    <row r="120" spans="1:10" s="11" customFormat="1" x14ac:dyDescent="0.25">
      <c r="A120" s="8"/>
      <c r="B120" s="8">
        <v>34</v>
      </c>
      <c r="C120" s="8"/>
      <c r="D120" s="8" t="s">
        <v>33</v>
      </c>
      <c r="E120" s="15">
        <f>SUM(E121)</f>
        <v>688.47</v>
      </c>
      <c r="F120" s="15">
        <f>SUM(F121)</f>
        <v>1001</v>
      </c>
      <c r="G120" s="15">
        <f>SUM(G121)</f>
        <v>900.5</v>
      </c>
      <c r="H120" s="15">
        <f>SUM(H121)</f>
        <v>764.99</v>
      </c>
      <c r="I120" s="130">
        <f t="shared" ref="I120:I123" si="66">IF(H120&gt;0,H120/E120*100,0)</f>
        <v>111.11450026871177</v>
      </c>
      <c r="J120" s="130">
        <f t="shared" si="64"/>
        <v>84.951693503609107</v>
      </c>
    </row>
    <row r="121" spans="1:10" x14ac:dyDescent="0.25">
      <c r="A121" s="115"/>
      <c r="B121" s="115">
        <v>343</v>
      </c>
      <c r="C121" s="117">
        <v>3431</v>
      </c>
      <c r="D121" s="118" t="s">
        <v>75</v>
      </c>
      <c r="E121" s="14">
        <f>E244+E288</f>
        <v>688.47</v>
      </c>
      <c r="F121" s="14">
        <f>F244+F288</f>
        <v>1001</v>
      </c>
      <c r="G121" s="14">
        <f>G244+G288</f>
        <v>900.5</v>
      </c>
      <c r="H121" s="14">
        <f>H244+H288</f>
        <v>764.99</v>
      </c>
      <c r="I121" s="193">
        <f t="shared" si="66"/>
        <v>111.11450026871177</v>
      </c>
      <c r="J121" s="193">
        <f t="shared" si="64"/>
        <v>84.951693503609107</v>
      </c>
    </row>
    <row r="122" spans="1:10" s="101" customFormat="1" x14ac:dyDescent="0.25">
      <c r="A122" s="93"/>
      <c r="B122" s="93"/>
      <c r="C122" s="100">
        <v>11</v>
      </c>
      <c r="D122" s="93" t="s">
        <v>7</v>
      </c>
      <c r="E122" s="97">
        <f>E244</f>
        <v>688.47</v>
      </c>
      <c r="F122" s="97">
        <f>F244</f>
        <v>1001</v>
      </c>
      <c r="G122" s="97">
        <f>G244</f>
        <v>900.5</v>
      </c>
      <c r="H122" s="97">
        <f>H244</f>
        <v>764.99</v>
      </c>
      <c r="I122" s="194">
        <f t="shared" si="66"/>
        <v>111.11450026871177</v>
      </c>
      <c r="J122" s="194">
        <f t="shared" si="64"/>
        <v>84.951693503609107</v>
      </c>
    </row>
    <row r="123" spans="1:10" s="102" customFormat="1" x14ac:dyDescent="0.25">
      <c r="A123" s="98"/>
      <c r="B123" s="98"/>
      <c r="C123" s="93">
        <v>43</v>
      </c>
      <c r="D123" s="93" t="s">
        <v>25</v>
      </c>
      <c r="E123" s="97">
        <f>SUM(E288)</f>
        <v>0</v>
      </c>
      <c r="F123" s="97">
        <f>SUM(F288)</f>
        <v>0</v>
      </c>
      <c r="G123" s="97">
        <f>SUM(G288)</f>
        <v>0</v>
      </c>
      <c r="H123" s="97">
        <f>SUM(H288)</f>
        <v>0</v>
      </c>
      <c r="I123" s="194">
        <f t="shared" si="66"/>
        <v>0</v>
      </c>
      <c r="J123" s="194">
        <f t="shared" si="64"/>
        <v>0</v>
      </c>
    </row>
    <row r="124" spans="1:10" s="22" customFormat="1" ht="13.5" customHeight="1" thickBot="1" x14ac:dyDescent="0.3">
      <c r="A124" s="29"/>
      <c r="B124" s="29"/>
      <c r="C124" s="30"/>
      <c r="D124" s="30"/>
      <c r="E124" s="31"/>
      <c r="F124" s="31"/>
      <c r="G124" s="31"/>
      <c r="H124" s="31"/>
      <c r="I124" s="31"/>
      <c r="J124" s="31"/>
    </row>
    <row r="125" spans="1:10" x14ac:dyDescent="0.25">
      <c r="A125" s="27">
        <v>4</v>
      </c>
      <c r="B125" s="27"/>
      <c r="C125" s="27"/>
      <c r="D125" s="28" t="s">
        <v>1</v>
      </c>
      <c r="E125" s="32">
        <f t="shared" ref="E125:H125" si="67">SUM(E126)</f>
        <v>9389.48</v>
      </c>
      <c r="F125" s="32">
        <f t="shared" si="67"/>
        <v>4000</v>
      </c>
      <c r="G125" s="32">
        <f t="shared" si="67"/>
        <v>3700</v>
      </c>
      <c r="H125" s="32">
        <f t="shared" si="67"/>
        <v>2375.5</v>
      </c>
      <c r="I125" s="122">
        <f t="shared" ref="I125" si="68">IF(H125&gt;0,H125/E125*100,0)</f>
        <v>25.299590605656547</v>
      </c>
      <c r="J125" s="211">
        <f>IF(H125&gt;0,H125/G125*100,0)</f>
        <v>64.202702702702709</v>
      </c>
    </row>
    <row r="126" spans="1:10" s="11" customFormat="1" x14ac:dyDescent="0.25">
      <c r="A126" s="2"/>
      <c r="B126" s="2">
        <v>42</v>
      </c>
      <c r="C126" s="2"/>
      <c r="D126" s="6" t="s">
        <v>26</v>
      </c>
      <c r="E126" s="15">
        <f>SUM(E127)</f>
        <v>9389.48</v>
      </c>
      <c r="F126" s="15">
        <f>SUM(F127)</f>
        <v>4000</v>
      </c>
      <c r="G126" s="15">
        <f>SUM(G127)</f>
        <v>3700</v>
      </c>
      <c r="H126" s="15">
        <f>SUM(H127)</f>
        <v>2375.5</v>
      </c>
      <c r="I126" s="130">
        <f t="shared" ref="I126:I136" si="69">IF(H126&gt;0,H126/E126*100,0)</f>
        <v>25.299590605656547</v>
      </c>
      <c r="J126" s="130">
        <f>IF(H126&gt;0,H126/G126*100,0)</f>
        <v>64.202702702702709</v>
      </c>
    </row>
    <row r="127" spans="1:10" s="11" customFormat="1" x14ac:dyDescent="0.25">
      <c r="A127" s="2"/>
      <c r="B127" s="2">
        <v>422</v>
      </c>
      <c r="C127" s="129"/>
      <c r="D127" s="6" t="s">
        <v>86</v>
      </c>
      <c r="E127" s="15">
        <f>SUM(E128:E132)</f>
        <v>9389.48</v>
      </c>
      <c r="F127" s="15">
        <f>SUM(F128:F132)</f>
        <v>4000</v>
      </c>
      <c r="G127" s="15">
        <f>SUM(G128:G132)</f>
        <v>3700</v>
      </c>
      <c r="H127" s="15">
        <f>SUM(H128:H132)</f>
        <v>2375.5</v>
      </c>
      <c r="I127" s="130">
        <f t="shared" si="69"/>
        <v>25.299590605656547</v>
      </c>
      <c r="J127" s="130">
        <f>IF(H127&gt;0,H127/G127*100,0)</f>
        <v>64.202702702702709</v>
      </c>
    </row>
    <row r="128" spans="1:10" x14ac:dyDescent="0.25">
      <c r="A128" s="3"/>
      <c r="B128" s="3"/>
      <c r="C128" s="119">
        <v>4221</v>
      </c>
      <c r="D128" s="120" t="s">
        <v>87</v>
      </c>
      <c r="E128" s="14">
        <f>E322</f>
        <v>0</v>
      </c>
      <c r="F128" s="14">
        <f>F313+F322+F331</f>
        <v>2500</v>
      </c>
      <c r="G128" s="14">
        <f>G313+G322+G331</f>
        <v>2500</v>
      </c>
      <c r="H128" s="14">
        <f>H313+H322+H331</f>
        <v>2375.5</v>
      </c>
      <c r="I128" s="193">
        <v>0</v>
      </c>
      <c r="J128" s="193">
        <f>IF(H128&gt;0,H128/G128*100,0)</f>
        <v>95.02000000000001</v>
      </c>
    </row>
    <row r="129" spans="1:10" x14ac:dyDescent="0.25">
      <c r="A129" s="3"/>
      <c r="B129" s="3"/>
      <c r="C129" s="119">
        <v>4222</v>
      </c>
      <c r="D129" s="120" t="s">
        <v>88</v>
      </c>
      <c r="E129" s="14">
        <f>E323</f>
        <v>0</v>
      </c>
      <c r="F129" s="14">
        <f t="shared" ref="F129:H130" si="70">F323</f>
        <v>0</v>
      </c>
      <c r="G129" s="14">
        <f t="shared" ref="G129" si="71">G323</f>
        <v>0</v>
      </c>
      <c r="H129" s="14">
        <f t="shared" si="70"/>
        <v>0</v>
      </c>
      <c r="I129" s="193">
        <f t="shared" si="69"/>
        <v>0</v>
      </c>
      <c r="J129" s="193">
        <f t="shared" ref="J129:J136" si="72">IF(H129&gt;0,H129/F129*100,0)</f>
        <v>0</v>
      </c>
    </row>
    <row r="130" spans="1:10" x14ac:dyDescent="0.25">
      <c r="A130" s="3"/>
      <c r="B130" s="3"/>
      <c r="C130" s="119">
        <v>4223</v>
      </c>
      <c r="D130" s="120" t="s">
        <v>89</v>
      </c>
      <c r="E130" s="14">
        <f>E315</f>
        <v>1030.0899999999999</v>
      </c>
      <c r="F130" s="14">
        <f t="shared" si="70"/>
        <v>0</v>
      </c>
      <c r="G130" s="14">
        <f t="shared" ref="G130" si="73">G324</f>
        <v>0</v>
      </c>
      <c r="H130" s="14">
        <f t="shared" si="70"/>
        <v>0</v>
      </c>
      <c r="I130" s="193">
        <f t="shared" si="69"/>
        <v>0</v>
      </c>
      <c r="J130" s="193">
        <f t="shared" si="72"/>
        <v>0</v>
      </c>
    </row>
    <row r="131" spans="1:10" x14ac:dyDescent="0.25">
      <c r="A131" s="3"/>
      <c r="B131" s="3"/>
      <c r="C131" s="119">
        <v>4226</v>
      </c>
      <c r="D131" s="120" t="s">
        <v>90</v>
      </c>
      <c r="E131" s="14">
        <f>E316+E325+E334+E343</f>
        <v>1248.5</v>
      </c>
      <c r="F131" s="14">
        <f>F316+F325+F334+F343</f>
        <v>0</v>
      </c>
      <c r="G131" s="14">
        <f>G316+G325+G334+G343</f>
        <v>0</v>
      </c>
      <c r="H131" s="14">
        <f>H316+H325+H334+H343</f>
        <v>0</v>
      </c>
      <c r="I131" s="193">
        <f t="shared" si="69"/>
        <v>0</v>
      </c>
      <c r="J131" s="193">
        <f t="shared" si="72"/>
        <v>0</v>
      </c>
    </row>
    <row r="132" spans="1:10" x14ac:dyDescent="0.25">
      <c r="A132" s="3"/>
      <c r="B132" s="3"/>
      <c r="C132" s="120">
        <v>4227</v>
      </c>
      <c r="D132" s="120" t="s">
        <v>91</v>
      </c>
      <c r="E132" s="14">
        <f>E317+E326+E344</f>
        <v>7110.8899999999994</v>
      </c>
      <c r="F132" s="14">
        <f>F317+F326+F335+F344</f>
        <v>1500</v>
      </c>
      <c r="G132" s="14">
        <f>G317+G326+G335+G344</f>
        <v>1200</v>
      </c>
      <c r="H132" s="14">
        <f>H317+H326+H335+H344</f>
        <v>0</v>
      </c>
      <c r="I132" s="193">
        <f t="shared" si="69"/>
        <v>0</v>
      </c>
      <c r="J132" s="193">
        <f t="shared" si="72"/>
        <v>0</v>
      </c>
    </row>
    <row r="133" spans="1:10" s="102" customFormat="1" x14ac:dyDescent="0.25">
      <c r="A133" s="103"/>
      <c r="B133" s="103"/>
      <c r="C133" s="93">
        <v>11</v>
      </c>
      <c r="D133" s="93" t="s">
        <v>7</v>
      </c>
      <c r="E133" s="97">
        <f>E309</f>
        <v>4989.4799999999996</v>
      </c>
      <c r="F133" s="97">
        <f>F309</f>
        <v>3500</v>
      </c>
      <c r="G133" s="97">
        <f>G309</f>
        <v>3500</v>
      </c>
      <c r="H133" s="97">
        <f>H309</f>
        <v>2375.5</v>
      </c>
      <c r="I133" s="194">
        <v>0</v>
      </c>
      <c r="J133" s="194">
        <f>IF(H133&gt;0,H133/G133*100,0)</f>
        <v>67.871428571428567</v>
      </c>
    </row>
    <row r="134" spans="1:10" s="102" customFormat="1" x14ac:dyDescent="0.25">
      <c r="A134" s="103"/>
      <c r="B134" s="103"/>
      <c r="C134" s="93">
        <v>43</v>
      </c>
      <c r="D134" s="93" t="s">
        <v>25</v>
      </c>
      <c r="E134" s="97">
        <f>E318</f>
        <v>0</v>
      </c>
      <c r="F134" s="97">
        <f>F318</f>
        <v>0</v>
      </c>
      <c r="G134" s="97">
        <f>G318</f>
        <v>0</v>
      </c>
      <c r="H134" s="97">
        <f>H318</f>
        <v>0</v>
      </c>
      <c r="I134" s="194">
        <f t="shared" si="69"/>
        <v>0</v>
      </c>
      <c r="J134" s="194">
        <f t="shared" si="72"/>
        <v>0</v>
      </c>
    </row>
    <row r="135" spans="1:10" s="102" customFormat="1" x14ac:dyDescent="0.25">
      <c r="A135" s="103"/>
      <c r="B135" s="103"/>
      <c r="C135" s="93">
        <v>52</v>
      </c>
      <c r="D135" s="93" t="s">
        <v>24</v>
      </c>
      <c r="E135" s="97">
        <f>E327</f>
        <v>0</v>
      </c>
      <c r="F135" s="97">
        <f>F327</f>
        <v>0</v>
      </c>
      <c r="G135" s="97">
        <f>G327</f>
        <v>0</v>
      </c>
      <c r="H135" s="97">
        <f>H327</f>
        <v>0</v>
      </c>
      <c r="I135" s="194">
        <f t="shared" si="69"/>
        <v>0</v>
      </c>
      <c r="J135" s="194">
        <f t="shared" si="72"/>
        <v>0</v>
      </c>
    </row>
    <row r="136" spans="1:10" s="101" customFormat="1" x14ac:dyDescent="0.25">
      <c r="A136" s="104"/>
      <c r="B136" s="104"/>
      <c r="C136" s="105">
        <v>61</v>
      </c>
      <c r="D136" s="104" t="s">
        <v>29</v>
      </c>
      <c r="E136" s="106">
        <f>E336</f>
        <v>4400</v>
      </c>
      <c r="F136" s="106">
        <f>F336</f>
        <v>500</v>
      </c>
      <c r="G136" s="106">
        <f>G336</f>
        <v>200</v>
      </c>
      <c r="H136" s="106">
        <f>H336</f>
        <v>0</v>
      </c>
      <c r="I136" s="194">
        <f t="shared" si="69"/>
        <v>0</v>
      </c>
      <c r="J136" s="194">
        <f t="shared" si="72"/>
        <v>0</v>
      </c>
    </row>
    <row r="137" spans="1:10" x14ac:dyDescent="0.25">
      <c r="A137" s="25"/>
      <c r="B137" s="25"/>
      <c r="C137" s="26"/>
      <c r="D137" s="26"/>
      <c r="E137" s="10"/>
      <c r="F137" s="10"/>
      <c r="G137" s="10"/>
      <c r="H137" s="10"/>
      <c r="I137" s="10"/>
      <c r="J137" s="10"/>
    </row>
    <row r="138" spans="1:10" ht="15.75" x14ac:dyDescent="0.25">
      <c r="A138" s="257" t="s">
        <v>128</v>
      </c>
      <c r="B138" s="257"/>
      <c r="C138" s="257"/>
      <c r="D138" s="257"/>
      <c r="E138" s="257"/>
      <c r="F138" s="257"/>
      <c r="G138" s="257"/>
      <c r="H138" s="257"/>
      <c r="I138" s="257"/>
      <c r="J138" s="257"/>
    </row>
    <row r="139" spans="1:10" s="22" customFormat="1" ht="25.5" x14ac:dyDescent="0.25">
      <c r="A139" s="250" t="s">
        <v>121</v>
      </c>
      <c r="B139" s="251"/>
      <c r="C139" s="252"/>
      <c r="D139" s="169" t="s">
        <v>122</v>
      </c>
      <c r="E139" s="164" t="s">
        <v>157</v>
      </c>
      <c r="F139" s="164" t="s">
        <v>150</v>
      </c>
      <c r="G139" s="164" t="s">
        <v>151</v>
      </c>
      <c r="H139" s="164" t="s">
        <v>152</v>
      </c>
      <c r="I139" s="164" t="s">
        <v>153</v>
      </c>
      <c r="J139" s="164" t="s">
        <v>154</v>
      </c>
    </row>
    <row r="140" spans="1:10" ht="15.75" thickBot="1" x14ac:dyDescent="0.3">
      <c r="A140" s="258">
        <v>1</v>
      </c>
      <c r="B140" s="259"/>
      <c r="C140" s="259"/>
      <c r="D140" s="260"/>
      <c r="E140" s="209">
        <v>2</v>
      </c>
      <c r="F140" s="209">
        <v>3</v>
      </c>
      <c r="G140" s="209">
        <v>4</v>
      </c>
      <c r="H140" s="209">
        <v>5</v>
      </c>
      <c r="I140" s="209">
        <v>6</v>
      </c>
      <c r="J140" s="209">
        <v>7</v>
      </c>
    </row>
    <row r="141" spans="1:10" s="11" customFormat="1" x14ac:dyDescent="0.25">
      <c r="A141" s="141"/>
      <c r="B141" s="141"/>
      <c r="C141" s="142"/>
      <c r="D141" s="142" t="s">
        <v>123</v>
      </c>
      <c r="E141" s="122">
        <f>SUM(E142+E144+E146+E148+E150)</f>
        <v>279291.65000000002</v>
      </c>
      <c r="F141" s="122">
        <f>SUM(F142+F144+F146+F148+F150)</f>
        <v>345401</v>
      </c>
      <c r="G141" s="122">
        <f>SUM(G142+G144+G146+G148+G150)</f>
        <v>439700.47999999998</v>
      </c>
      <c r="H141" s="122">
        <f>SUM(H142+H144+H146+H148+H150)</f>
        <v>409988</v>
      </c>
      <c r="I141" s="122">
        <f t="shared" ref="I141" si="74">IF(H141&gt;0,H141/E141*100,0)</f>
        <v>146.79565250160539</v>
      </c>
      <c r="J141" s="211">
        <f t="shared" ref="J141:J151" si="75">IF(H141&gt;0,H141/G141*100,0)</f>
        <v>93.242563665156794</v>
      </c>
    </row>
    <row r="142" spans="1:10" s="11" customFormat="1" x14ac:dyDescent="0.25">
      <c r="A142" s="2"/>
      <c r="B142" s="2">
        <v>1</v>
      </c>
      <c r="C142" s="12"/>
      <c r="D142" s="12" t="s">
        <v>7</v>
      </c>
      <c r="E142" s="143">
        <f>SUM(E143)</f>
        <v>206067.67</v>
      </c>
      <c r="F142" s="143">
        <f>SUM(F143)</f>
        <v>254501</v>
      </c>
      <c r="G142" s="143">
        <f>SUM(G143)</f>
        <v>259500.48</v>
      </c>
      <c r="H142" s="143">
        <f>SUM(H143)</f>
        <v>236162.49</v>
      </c>
      <c r="I142" s="130">
        <f t="shared" ref="I142:I143" si="76">IF(H142&gt;0,H142/E142*100,0)</f>
        <v>114.60433846803819</v>
      </c>
      <c r="J142" s="130">
        <f t="shared" si="75"/>
        <v>91.006571548538176</v>
      </c>
    </row>
    <row r="143" spans="1:10" x14ac:dyDescent="0.25">
      <c r="A143" s="3"/>
      <c r="B143" s="3"/>
      <c r="C143" s="144">
        <v>11</v>
      </c>
      <c r="D143" s="144" t="s">
        <v>7</v>
      </c>
      <c r="E143" s="145">
        <f>E57+E69</f>
        <v>206067.67</v>
      </c>
      <c r="F143" s="145">
        <f>F57+F69</f>
        <v>254501</v>
      </c>
      <c r="G143" s="145">
        <f>G57+G69</f>
        <v>259500.48</v>
      </c>
      <c r="H143" s="145">
        <f>H57+H69</f>
        <v>236162.49</v>
      </c>
      <c r="I143" s="193">
        <f t="shared" si="76"/>
        <v>114.60433846803819</v>
      </c>
      <c r="J143" s="193">
        <f t="shared" si="75"/>
        <v>91.006571548538176</v>
      </c>
    </row>
    <row r="144" spans="1:10" s="11" customFormat="1" x14ac:dyDescent="0.25">
      <c r="A144" s="2"/>
      <c r="B144" s="2">
        <v>4</v>
      </c>
      <c r="C144" s="12"/>
      <c r="D144" s="12" t="s">
        <v>124</v>
      </c>
      <c r="E144" s="143">
        <f>SUM(E145)</f>
        <v>66620.740000000005</v>
      </c>
      <c r="F144" s="143">
        <f>SUM(F145)</f>
        <v>88400</v>
      </c>
      <c r="G144" s="143">
        <f>SUM(G145)</f>
        <v>93200</v>
      </c>
      <c r="H144" s="143">
        <f>SUM(H145)</f>
        <v>93080.54</v>
      </c>
      <c r="I144" s="130">
        <f t="shared" ref="I144:I145" si="77">IF(H144&gt;0,H144/E144*100,0)</f>
        <v>139.71706108338032</v>
      </c>
      <c r="J144" s="130">
        <f t="shared" si="75"/>
        <v>99.87182403433475</v>
      </c>
    </row>
    <row r="145" spans="1:10" x14ac:dyDescent="0.25">
      <c r="A145" s="3"/>
      <c r="B145" s="3"/>
      <c r="C145" s="144">
        <v>43</v>
      </c>
      <c r="D145" s="144" t="s">
        <v>25</v>
      </c>
      <c r="E145" s="145">
        <f>E60</f>
        <v>66620.740000000005</v>
      </c>
      <c r="F145" s="145">
        <f>F60</f>
        <v>88400</v>
      </c>
      <c r="G145" s="145">
        <f>G60</f>
        <v>93200</v>
      </c>
      <c r="H145" s="145">
        <f>H60</f>
        <v>93080.54</v>
      </c>
      <c r="I145" s="193">
        <f t="shared" si="77"/>
        <v>139.71706108338032</v>
      </c>
      <c r="J145" s="193">
        <f t="shared" si="75"/>
        <v>99.87182403433475</v>
      </c>
    </row>
    <row r="146" spans="1:10" s="11" customFormat="1" x14ac:dyDescent="0.25">
      <c r="A146" s="2"/>
      <c r="B146" s="2">
        <v>5</v>
      </c>
      <c r="C146" s="12"/>
      <c r="D146" s="12" t="s">
        <v>125</v>
      </c>
      <c r="E146" s="143">
        <f>SUM(E147)</f>
        <v>2203.2399999999998</v>
      </c>
      <c r="F146" s="143">
        <f>SUM(F147)</f>
        <v>2000</v>
      </c>
      <c r="G146" s="143">
        <f>SUM(G147)</f>
        <v>86800</v>
      </c>
      <c r="H146" s="143">
        <f>SUM(H147)</f>
        <v>80544.97</v>
      </c>
      <c r="I146" s="130">
        <f t="shared" ref="I146:I147" si="78">IF(H146&gt;0,H146/E146*100,0)</f>
        <v>3655.7510756885322</v>
      </c>
      <c r="J146" s="130">
        <f t="shared" si="75"/>
        <v>92.793744239631337</v>
      </c>
    </row>
    <row r="147" spans="1:10" x14ac:dyDescent="0.25">
      <c r="A147" s="3"/>
      <c r="B147" s="3"/>
      <c r="C147" s="144">
        <v>52</v>
      </c>
      <c r="D147" s="144" t="s">
        <v>24</v>
      </c>
      <c r="E147" s="145">
        <f>E54</f>
        <v>2203.2399999999998</v>
      </c>
      <c r="F147" s="145">
        <f>F54</f>
        <v>2000</v>
      </c>
      <c r="G147" s="145">
        <f>G54+G70</f>
        <v>86800</v>
      </c>
      <c r="H147" s="145">
        <f>H54+H70</f>
        <v>80544.97</v>
      </c>
      <c r="I147" s="193">
        <f t="shared" si="78"/>
        <v>3655.7510756885322</v>
      </c>
      <c r="J147" s="193">
        <f t="shared" si="75"/>
        <v>92.793744239631337</v>
      </c>
    </row>
    <row r="148" spans="1:10" s="11" customFormat="1" x14ac:dyDescent="0.25">
      <c r="A148" s="2"/>
      <c r="B148" s="2">
        <v>6</v>
      </c>
      <c r="C148" s="12"/>
      <c r="D148" s="12" t="s">
        <v>29</v>
      </c>
      <c r="E148" s="143">
        <f>SUM(E149)</f>
        <v>4400</v>
      </c>
      <c r="F148" s="143">
        <f>SUM(F149)</f>
        <v>500</v>
      </c>
      <c r="G148" s="143">
        <f>SUM(G149)</f>
        <v>200</v>
      </c>
      <c r="H148" s="143">
        <f>SUM(H149)</f>
        <v>200</v>
      </c>
      <c r="I148" s="130">
        <f t="shared" ref="I148:I149" si="79">IF(H148&gt;0,H148/E148*100,0)</f>
        <v>4.5454545454545459</v>
      </c>
      <c r="J148" s="130">
        <f t="shared" si="75"/>
        <v>100</v>
      </c>
    </row>
    <row r="149" spans="1:10" x14ac:dyDescent="0.25">
      <c r="A149" s="3"/>
      <c r="B149" s="3"/>
      <c r="C149" s="144">
        <v>61</v>
      </c>
      <c r="D149" s="144" t="s">
        <v>29</v>
      </c>
      <c r="E149" s="145">
        <f>E64</f>
        <v>4400</v>
      </c>
      <c r="F149" s="145">
        <f>F64</f>
        <v>500</v>
      </c>
      <c r="G149" s="145">
        <f>G64</f>
        <v>200</v>
      </c>
      <c r="H149" s="145">
        <f>H64</f>
        <v>200</v>
      </c>
      <c r="I149" s="193">
        <f t="shared" si="79"/>
        <v>4.5454545454545459</v>
      </c>
      <c r="J149" s="193">
        <f t="shared" si="75"/>
        <v>100</v>
      </c>
    </row>
    <row r="150" spans="1:10" s="11" customFormat="1" x14ac:dyDescent="0.25">
      <c r="A150" s="2"/>
      <c r="B150" s="2">
        <v>7</v>
      </c>
      <c r="C150" s="12"/>
      <c r="D150" s="12" t="s">
        <v>126</v>
      </c>
      <c r="E150" s="143">
        <f>SUM(E151)</f>
        <v>0</v>
      </c>
      <c r="F150" s="143">
        <f>SUM(F151)</f>
        <v>0</v>
      </c>
      <c r="G150" s="143">
        <f>SUM(G151)</f>
        <v>0</v>
      </c>
      <c r="H150" s="143">
        <f>SUM(H151)</f>
        <v>0</v>
      </c>
      <c r="I150" s="130">
        <f t="shared" ref="I150:I151" si="80">IF(H150&gt;0,H150/E150*100,0)</f>
        <v>0</v>
      </c>
      <c r="J150" s="130">
        <f t="shared" si="75"/>
        <v>0</v>
      </c>
    </row>
    <row r="151" spans="1:10" x14ac:dyDescent="0.25">
      <c r="A151" s="3"/>
      <c r="B151" s="3"/>
      <c r="C151" s="144">
        <v>71</v>
      </c>
      <c r="D151" s="146" t="s">
        <v>95</v>
      </c>
      <c r="E151" s="145">
        <f>E61</f>
        <v>0</v>
      </c>
      <c r="F151" s="145">
        <f>F61</f>
        <v>0</v>
      </c>
      <c r="G151" s="145">
        <f>G61</f>
        <v>0</v>
      </c>
      <c r="H151" s="145">
        <f>H61</f>
        <v>0</v>
      </c>
      <c r="I151" s="193">
        <f t="shared" si="80"/>
        <v>0</v>
      </c>
      <c r="J151" s="193">
        <f t="shared" si="75"/>
        <v>0</v>
      </c>
    </row>
    <row r="152" spans="1:10" ht="8.25" customHeight="1" thickBot="1" x14ac:dyDescent="0.3">
      <c r="A152" s="147"/>
      <c r="B152" s="147"/>
      <c r="C152" s="30"/>
      <c r="D152" s="148"/>
      <c r="E152" s="123"/>
      <c r="F152" s="123"/>
      <c r="G152" s="123"/>
      <c r="H152" s="123"/>
      <c r="I152" s="123"/>
      <c r="J152" s="123"/>
    </row>
    <row r="153" spans="1:10" s="11" customFormat="1" x14ac:dyDescent="0.25">
      <c r="A153" s="124"/>
      <c r="B153" s="124"/>
      <c r="C153" s="149"/>
      <c r="D153" s="150" t="s">
        <v>127</v>
      </c>
      <c r="E153" s="122">
        <f>SUM(E154+E156+E158+E160+E162)</f>
        <v>285985.29000000004</v>
      </c>
      <c r="F153" s="122">
        <f>SUM(F154+F156+F158+F160+F162)</f>
        <v>345401</v>
      </c>
      <c r="G153" s="122">
        <f>SUM(G154+G156+G158+G160+G162)</f>
        <v>414600.5</v>
      </c>
      <c r="H153" s="122">
        <f>SUM(H154+H156+H158+H160+H162)</f>
        <v>406231.22</v>
      </c>
      <c r="I153" s="122">
        <f t="shared" ref="I153" si="81">IF(H153&gt;0,H153/E153*100,0)</f>
        <v>142.0461940542466</v>
      </c>
      <c r="J153" s="211">
        <f t="shared" ref="J153:J163" si="82">IF(H153&gt;0,H153/G153*100,0)</f>
        <v>97.981362781762186</v>
      </c>
    </row>
    <row r="154" spans="1:10" s="11" customFormat="1" x14ac:dyDescent="0.25">
      <c r="A154" s="2"/>
      <c r="B154" s="2">
        <v>1</v>
      </c>
      <c r="C154" s="12"/>
      <c r="D154" s="12" t="s">
        <v>7</v>
      </c>
      <c r="E154" s="143">
        <f>SUM(E155)</f>
        <v>217733.94</v>
      </c>
      <c r="F154" s="143">
        <f>SUM(F155)</f>
        <v>254501</v>
      </c>
      <c r="G154" s="143">
        <f>SUM(G155)</f>
        <v>234400.5</v>
      </c>
      <c r="H154" s="143">
        <f>SUM(H155)</f>
        <v>238961.72999999998</v>
      </c>
      <c r="I154" s="130">
        <f t="shared" ref="I154:I155" si="83">IF(H154&gt;0,H154/E154*100,0)</f>
        <v>109.74941710970737</v>
      </c>
      <c r="J154" s="130">
        <f t="shared" si="82"/>
        <v>101.9459130846564</v>
      </c>
    </row>
    <row r="155" spans="1:10" x14ac:dyDescent="0.25">
      <c r="A155" s="3"/>
      <c r="B155" s="3"/>
      <c r="C155" s="144">
        <v>11</v>
      </c>
      <c r="D155" s="144" t="s">
        <v>7</v>
      </c>
      <c r="E155" s="145">
        <f>E81+E117+E122+E133</f>
        <v>217733.94</v>
      </c>
      <c r="F155" s="145">
        <f>F81+F117+F122+F133</f>
        <v>254501</v>
      </c>
      <c r="G155" s="145">
        <f>G81+G117+G122+G133</f>
        <v>234400.5</v>
      </c>
      <c r="H155" s="145">
        <f>H81+H117+H122+H133</f>
        <v>238961.72999999998</v>
      </c>
      <c r="I155" s="193">
        <f t="shared" si="83"/>
        <v>109.74941710970737</v>
      </c>
      <c r="J155" s="193">
        <f t="shared" si="82"/>
        <v>101.9459130846564</v>
      </c>
    </row>
    <row r="156" spans="1:10" s="11" customFormat="1" x14ac:dyDescent="0.25">
      <c r="A156" s="2"/>
      <c r="B156" s="2">
        <v>4</v>
      </c>
      <c r="C156" s="12"/>
      <c r="D156" s="12" t="s">
        <v>124</v>
      </c>
      <c r="E156" s="143">
        <f>SUM(E157)</f>
        <v>61651.350000000006</v>
      </c>
      <c r="F156" s="143">
        <f>SUM(F157)</f>
        <v>88400</v>
      </c>
      <c r="G156" s="143">
        <f>SUM(G157)</f>
        <v>93200</v>
      </c>
      <c r="H156" s="143">
        <f>SUM(H157)</f>
        <v>86769.489999999976</v>
      </c>
      <c r="I156" s="130">
        <f t="shared" ref="I156:I157" si="84">IF(H156&gt;0,H156/E156*100,0)</f>
        <v>140.74223841002666</v>
      </c>
      <c r="J156" s="130">
        <f t="shared" si="82"/>
        <v>93.100311158798249</v>
      </c>
    </row>
    <row r="157" spans="1:10" x14ac:dyDescent="0.25">
      <c r="A157" s="3"/>
      <c r="B157" s="3"/>
      <c r="C157" s="144">
        <v>43</v>
      </c>
      <c r="D157" s="144" t="s">
        <v>25</v>
      </c>
      <c r="E157" s="145">
        <f>E82+E118+E123+E134</f>
        <v>61651.350000000006</v>
      </c>
      <c r="F157" s="145">
        <f>F82+F118+F123+F134</f>
        <v>88400</v>
      </c>
      <c r="G157" s="145">
        <f>G82+G118+G123+G134</f>
        <v>93200</v>
      </c>
      <c r="H157" s="145">
        <f>H82+H118+H123+H134</f>
        <v>86769.489999999976</v>
      </c>
      <c r="I157" s="193">
        <f t="shared" si="84"/>
        <v>140.74223841002666</v>
      </c>
      <c r="J157" s="193">
        <f t="shared" si="82"/>
        <v>93.100311158798249</v>
      </c>
    </row>
    <row r="158" spans="1:10" s="11" customFormat="1" x14ac:dyDescent="0.25">
      <c r="A158" s="2"/>
      <c r="B158" s="2">
        <v>5</v>
      </c>
      <c r="C158" s="12"/>
      <c r="D158" s="12" t="s">
        <v>125</v>
      </c>
      <c r="E158" s="143">
        <f>SUM(E159)</f>
        <v>2200</v>
      </c>
      <c r="F158" s="143">
        <f>SUM(F159)</f>
        <v>2000</v>
      </c>
      <c r="G158" s="143">
        <f>SUM(G159)</f>
        <v>86800</v>
      </c>
      <c r="H158" s="143">
        <f>SUM(H159)</f>
        <v>80500</v>
      </c>
      <c r="I158" s="130">
        <f t="shared" ref="I158:I159" si="85">IF(H158&gt;0,H158/E158*100,0)</f>
        <v>3659.0909090909095</v>
      </c>
      <c r="J158" s="130">
        <f t="shared" si="82"/>
        <v>92.741935483870961</v>
      </c>
    </row>
    <row r="159" spans="1:10" x14ac:dyDescent="0.25">
      <c r="A159" s="3"/>
      <c r="B159" s="3"/>
      <c r="C159" s="144">
        <v>52</v>
      </c>
      <c r="D159" s="144" t="s">
        <v>24</v>
      </c>
      <c r="E159" s="145">
        <f>E83+E119+E135</f>
        <v>2200</v>
      </c>
      <c r="F159" s="145">
        <f>F83+F119+F135</f>
        <v>2000</v>
      </c>
      <c r="G159" s="145">
        <f>G83+G119+G135</f>
        <v>86800</v>
      </c>
      <c r="H159" s="145">
        <f>H83+H119+H135</f>
        <v>80500</v>
      </c>
      <c r="I159" s="193">
        <f t="shared" si="85"/>
        <v>3659.0909090909095</v>
      </c>
      <c r="J159" s="193">
        <f t="shared" si="82"/>
        <v>92.741935483870961</v>
      </c>
    </row>
    <row r="160" spans="1:10" s="11" customFormat="1" x14ac:dyDescent="0.25">
      <c r="A160" s="2"/>
      <c r="B160" s="2">
        <v>6</v>
      </c>
      <c r="C160" s="12"/>
      <c r="D160" s="12" t="s">
        <v>29</v>
      </c>
      <c r="E160" s="143">
        <f>SUM(E161)</f>
        <v>4400</v>
      </c>
      <c r="F160" s="143">
        <f>SUM(F161)</f>
        <v>500</v>
      </c>
      <c r="G160" s="143">
        <f>SUM(G161)</f>
        <v>200</v>
      </c>
      <c r="H160" s="143">
        <f>SUM(H161)</f>
        <v>0</v>
      </c>
      <c r="I160" s="130">
        <f t="shared" ref="I160:I161" si="86">IF(H160&gt;0,H160/E160*100,0)</f>
        <v>0</v>
      </c>
      <c r="J160" s="130">
        <f t="shared" si="82"/>
        <v>0</v>
      </c>
    </row>
    <row r="161" spans="1:10" x14ac:dyDescent="0.25">
      <c r="A161" s="3"/>
      <c r="B161" s="3"/>
      <c r="C161" s="144">
        <v>61</v>
      </c>
      <c r="D161" s="144" t="s">
        <v>29</v>
      </c>
      <c r="E161" s="145">
        <f>E136</f>
        <v>4400</v>
      </c>
      <c r="F161" s="145">
        <f>F136</f>
        <v>500</v>
      </c>
      <c r="G161" s="145">
        <f>G136</f>
        <v>200</v>
      </c>
      <c r="H161" s="145">
        <f>H136</f>
        <v>0</v>
      </c>
      <c r="I161" s="193">
        <f t="shared" si="86"/>
        <v>0</v>
      </c>
      <c r="J161" s="193">
        <f t="shared" si="82"/>
        <v>0</v>
      </c>
    </row>
    <row r="162" spans="1:10" s="11" customFormat="1" x14ac:dyDescent="0.25">
      <c r="A162" s="2"/>
      <c r="B162" s="2">
        <v>7</v>
      </c>
      <c r="C162" s="12"/>
      <c r="D162" s="12" t="s">
        <v>126</v>
      </c>
      <c r="E162" s="143">
        <f>SUM(E163)</f>
        <v>0</v>
      </c>
      <c r="F162" s="143">
        <f>SUM(F163)</f>
        <v>0</v>
      </c>
      <c r="G162" s="143">
        <f>SUM(G163)</f>
        <v>0</v>
      </c>
      <c r="H162" s="143">
        <f>SUM(H163)</f>
        <v>0</v>
      </c>
      <c r="I162" s="130">
        <f t="shared" ref="I162:I163" si="87">IF(H162&gt;0,H162/E162*100,0)</f>
        <v>0</v>
      </c>
      <c r="J162" s="130">
        <f t="shared" si="82"/>
        <v>0</v>
      </c>
    </row>
    <row r="163" spans="1:10" x14ac:dyDescent="0.25">
      <c r="A163" s="3"/>
      <c r="B163" s="3"/>
      <c r="C163" s="144">
        <v>71</v>
      </c>
      <c r="D163" s="146" t="s">
        <v>95</v>
      </c>
      <c r="E163" s="145">
        <f>E84</f>
        <v>0</v>
      </c>
      <c r="F163" s="145">
        <f>F84</f>
        <v>0</v>
      </c>
      <c r="G163" s="145">
        <f>G84</f>
        <v>0</v>
      </c>
      <c r="H163" s="145">
        <f>H84</f>
        <v>0</v>
      </c>
      <c r="I163" s="193">
        <f t="shared" si="87"/>
        <v>0</v>
      </c>
      <c r="J163" s="193">
        <f t="shared" si="82"/>
        <v>0</v>
      </c>
    </row>
    <row r="164" spans="1:10" x14ac:dyDescent="0.25">
      <c r="A164" s="25"/>
      <c r="B164" s="25"/>
      <c r="C164" s="26"/>
      <c r="D164" s="26"/>
      <c r="E164" s="10"/>
      <c r="F164" s="10"/>
      <c r="G164" s="10"/>
      <c r="H164" s="10"/>
      <c r="I164" s="10"/>
      <c r="J164" s="10"/>
    </row>
    <row r="165" spans="1:10" s="20" customFormat="1" x14ac:dyDescent="0.2">
      <c r="D165" s="222" t="s">
        <v>10</v>
      </c>
      <c r="E165" s="222"/>
      <c r="F165" s="222"/>
      <c r="G165" s="222"/>
      <c r="H165" s="222"/>
      <c r="I165" s="222"/>
      <c r="J165" s="222"/>
    </row>
    <row r="166" spans="1:10" s="22" customFormat="1" ht="26.25" thickBot="1" x14ac:dyDescent="0.3">
      <c r="D166" s="125" t="s">
        <v>116</v>
      </c>
      <c r="E166" s="125" t="s">
        <v>157</v>
      </c>
      <c r="F166" s="125" t="s">
        <v>150</v>
      </c>
      <c r="G166" s="125" t="s">
        <v>151</v>
      </c>
      <c r="H166" s="125" t="s">
        <v>152</v>
      </c>
      <c r="I166" s="125" t="s">
        <v>153</v>
      </c>
      <c r="J166" s="125" t="s">
        <v>154</v>
      </c>
    </row>
    <row r="167" spans="1:10" x14ac:dyDescent="0.25">
      <c r="D167" s="124" t="s">
        <v>11</v>
      </c>
      <c r="E167" s="32">
        <f t="shared" ref="E167:H169" si="88">SUM(E168)</f>
        <v>288985.28999999992</v>
      </c>
      <c r="F167" s="32">
        <f t="shared" si="88"/>
        <v>345401</v>
      </c>
      <c r="G167" s="32">
        <f t="shared" si="88"/>
        <v>414600.5</v>
      </c>
      <c r="H167" s="32">
        <f t="shared" si="88"/>
        <v>406231.22</v>
      </c>
      <c r="I167" s="122">
        <f t="shared" ref="I167" si="89">IF(H167&gt;0,H167/E167*100,0)</f>
        <v>140.57159103150201</v>
      </c>
      <c r="J167" s="122">
        <f>IF(H167&gt;0,H167/G167*100,0)</f>
        <v>97.981362781762186</v>
      </c>
    </row>
    <row r="168" spans="1:10" x14ac:dyDescent="0.25">
      <c r="D168" s="2" t="s">
        <v>30</v>
      </c>
      <c r="E168" s="15">
        <f t="shared" si="88"/>
        <v>288985.28999999992</v>
      </c>
      <c r="F168" s="15">
        <f t="shared" si="88"/>
        <v>345401</v>
      </c>
      <c r="G168" s="15">
        <f t="shared" si="88"/>
        <v>414600.5</v>
      </c>
      <c r="H168" s="15">
        <f t="shared" si="88"/>
        <v>406231.22</v>
      </c>
      <c r="I168" s="130">
        <f t="shared" ref="I168:I170" si="90">IF(H168&gt;0,H168/E168*100,0)</f>
        <v>140.57159103150201</v>
      </c>
      <c r="J168" s="130">
        <f>IF(H168&gt;0,H168/G168*100,0)</f>
        <v>97.981362781762186</v>
      </c>
    </row>
    <row r="169" spans="1:10" x14ac:dyDescent="0.25">
      <c r="D169" s="5" t="s">
        <v>31</v>
      </c>
      <c r="E169" s="14">
        <f t="shared" si="88"/>
        <v>288985.28999999992</v>
      </c>
      <c r="F169" s="14">
        <f t="shared" si="88"/>
        <v>345401</v>
      </c>
      <c r="G169" s="14">
        <f t="shared" si="88"/>
        <v>414600.5</v>
      </c>
      <c r="H169" s="14">
        <f t="shared" si="88"/>
        <v>406231.22</v>
      </c>
      <c r="I169" s="193">
        <f t="shared" si="90"/>
        <v>140.57159103150201</v>
      </c>
      <c r="J169" s="193">
        <f>IF(H169&gt;0,H169/G169*100,0)</f>
        <v>97.981362781762186</v>
      </c>
    </row>
    <row r="170" spans="1:10" x14ac:dyDescent="0.25">
      <c r="D170" s="4" t="s">
        <v>32</v>
      </c>
      <c r="E170" s="14">
        <f>SUM(E20)</f>
        <v>288985.28999999992</v>
      </c>
      <c r="F170" s="14">
        <f>SUM(F20)</f>
        <v>345401</v>
      </c>
      <c r="G170" s="14">
        <f>SUM(G20)</f>
        <v>414600.5</v>
      </c>
      <c r="H170" s="14">
        <f>SUM(H20)</f>
        <v>406231.22</v>
      </c>
      <c r="I170" s="193">
        <f t="shared" si="90"/>
        <v>140.57159103150201</v>
      </c>
      <c r="J170" s="193">
        <f>IF(H170&gt;0,H170/G170*100,0)</f>
        <v>97.981362781762186</v>
      </c>
    </row>
    <row r="171" spans="1:10" x14ac:dyDescent="0.25">
      <c r="D171" s="9"/>
      <c r="E171" s="10"/>
      <c r="F171" s="10"/>
      <c r="G171" s="10"/>
      <c r="H171" s="10"/>
      <c r="I171" s="10"/>
      <c r="J171" s="10"/>
    </row>
    <row r="172" spans="1:10" ht="15.75" x14ac:dyDescent="0.25">
      <c r="A172" s="223" t="s">
        <v>143</v>
      </c>
      <c r="B172" s="224"/>
      <c r="C172" s="224"/>
      <c r="D172" s="224"/>
      <c r="E172" s="224"/>
      <c r="F172" s="224"/>
      <c r="G172" s="224"/>
      <c r="H172" s="224"/>
      <c r="I172" s="224"/>
      <c r="J172" s="224"/>
    </row>
    <row r="173" spans="1:10" s="22" customFormat="1" ht="25.5" x14ac:dyDescent="0.25">
      <c r="A173" s="164" t="s">
        <v>4</v>
      </c>
      <c r="B173" s="169" t="s">
        <v>5</v>
      </c>
      <c r="C173" s="169" t="s">
        <v>6</v>
      </c>
      <c r="D173" s="169" t="s">
        <v>27</v>
      </c>
      <c r="E173" s="164" t="s">
        <v>157</v>
      </c>
      <c r="F173" s="164" t="s">
        <v>150</v>
      </c>
      <c r="G173" s="164" t="s">
        <v>151</v>
      </c>
      <c r="H173" s="164" t="s">
        <v>152</v>
      </c>
      <c r="I173" s="164" t="s">
        <v>153</v>
      </c>
      <c r="J173" s="164" t="s">
        <v>154</v>
      </c>
    </row>
    <row r="174" spans="1:10" ht="15.75" thickBot="1" x14ac:dyDescent="0.3">
      <c r="A174" s="132"/>
      <c r="B174" s="133"/>
      <c r="C174" s="170"/>
      <c r="D174" s="170">
        <v>1</v>
      </c>
      <c r="E174" s="173">
        <v>2</v>
      </c>
      <c r="F174" s="173">
        <v>3</v>
      </c>
      <c r="G174" s="173">
        <v>4</v>
      </c>
      <c r="H174" s="173">
        <v>5</v>
      </c>
      <c r="I174" s="173">
        <v>6</v>
      </c>
      <c r="J174" s="173">
        <v>7</v>
      </c>
    </row>
    <row r="175" spans="1:10" x14ac:dyDescent="0.25">
      <c r="A175" s="124">
        <v>8</v>
      </c>
      <c r="B175" s="124"/>
      <c r="C175" s="124"/>
      <c r="D175" s="124" t="s">
        <v>12</v>
      </c>
      <c r="E175" s="32">
        <f t="shared" ref="E175:J176" si="91">SUM(E176)</f>
        <v>0</v>
      </c>
      <c r="F175" s="32">
        <f t="shared" si="91"/>
        <v>0</v>
      </c>
      <c r="G175" s="32">
        <f t="shared" si="91"/>
        <v>0</v>
      </c>
      <c r="H175" s="32">
        <f t="shared" si="91"/>
        <v>0</v>
      </c>
      <c r="I175" s="32">
        <f t="shared" si="91"/>
        <v>0</v>
      </c>
      <c r="J175" s="32">
        <f t="shared" si="91"/>
        <v>0</v>
      </c>
    </row>
    <row r="176" spans="1:10" x14ac:dyDescent="0.25">
      <c r="A176" s="2"/>
      <c r="B176" s="3">
        <v>84</v>
      </c>
      <c r="C176" s="3"/>
      <c r="D176" s="3" t="s">
        <v>17</v>
      </c>
      <c r="E176" s="14">
        <f t="shared" si="91"/>
        <v>0</v>
      </c>
      <c r="F176" s="14">
        <f t="shared" si="91"/>
        <v>0</v>
      </c>
      <c r="G176" s="14">
        <f t="shared" si="91"/>
        <v>0</v>
      </c>
      <c r="H176" s="14">
        <f t="shared" si="91"/>
        <v>0</v>
      </c>
      <c r="I176" s="14">
        <f t="shared" si="91"/>
        <v>0</v>
      </c>
      <c r="J176" s="14">
        <f t="shared" si="91"/>
        <v>0</v>
      </c>
    </row>
    <row r="177" spans="1:10" s="102" customFormat="1" x14ac:dyDescent="0.25">
      <c r="A177" s="98"/>
      <c r="B177" s="98"/>
      <c r="C177" s="93">
        <v>81</v>
      </c>
      <c r="D177" s="96" t="s">
        <v>18</v>
      </c>
      <c r="E177" s="107">
        <v>0</v>
      </c>
      <c r="F177" s="107">
        <v>0</v>
      </c>
      <c r="G177" s="107">
        <v>0</v>
      </c>
      <c r="H177" s="107">
        <v>0</v>
      </c>
      <c r="I177" s="107">
        <v>0</v>
      </c>
      <c r="J177" s="107">
        <v>0</v>
      </c>
    </row>
    <row r="178" spans="1:10" x14ac:dyDescent="0.25">
      <c r="A178" s="23">
        <v>5</v>
      </c>
      <c r="B178" s="23"/>
      <c r="C178" s="23"/>
      <c r="D178" s="24" t="s">
        <v>13</v>
      </c>
      <c r="E178" s="16">
        <f t="shared" ref="E178:J179" si="92">SUM(E179)</f>
        <v>0</v>
      </c>
      <c r="F178" s="16">
        <f t="shared" si="92"/>
        <v>0</v>
      </c>
      <c r="G178" s="16">
        <f t="shared" si="92"/>
        <v>0</v>
      </c>
      <c r="H178" s="16">
        <f t="shared" si="92"/>
        <v>0</v>
      </c>
      <c r="I178" s="16">
        <f t="shared" si="92"/>
        <v>0</v>
      </c>
      <c r="J178" s="16">
        <f t="shared" si="92"/>
        <v>0</v>
      </c>
    </row>
    <row r="179" spans="1:10" x14ac:dyDescent="0.25">
      <c r="A179" s="3"/>
      <c r="B179" s="3">
        <v>54</v>
      </c>
      <c r="C179" s="3"/>
      <c r="D179" s="7" t="s">
        <v>19</v>
      </c>
      <c r="E179" s="14">
        <f t="shared" si="92"/>
        <v>0</v>
      </c>
      <c r="F179" s="14">
        <f t="shared" si="92"/>
        <v>0</v>
      </c>
      <c r="G179" s="14">
        <f t="shared" si="92"/>
        <v>0</v>
      </c>
      <c r="H179" s="14">
        <f t="shared" si="92"/>
        <v>0</v>
      </c>
      <c r="I179" s="14">
        <f t="shared" si="92"/>
        <v>0</v>
      </c>
      <c r="J179" s="14">
        <f t="shared" si="92"/>
        <v>0</v>
      </c>
    </row>
    <row r="180" spans="1:10" s="102" customFormat="1" x14ac:dyDescent="0.25">
      <c r="A180" s="103"/>
      <c r="B180" s="103"/>
      <c r="C180" s="93">
        <v>11</v>
      </c>
      <c r="D180" s="93" t="s">
        <v>7</v>
      </c>
      <c r="E180" s="107">
        <v>0</v>
      </c>
      <c r="F180" s="107">
        <v>0</v>
      </c>
      <c r="G180" s="107">
        <v>0</v>
      </c>
      <c r="H180" s="107">
        <v>0</v>
      </c>
      <c r="I180" s="107">
        <v>0</v>
      </c>
      <c r="J180" s="107">
        <v>0</v>
      </c>
    </row>
    <row r="182" spans="1:10" ht="15.75" x14ac:dyDescent="0.25">
      <c r="A182" s="223" t="s">
        <v>144</v>
      </c>
      <c r="B182" s="224"/>
      <c r="C182" s="224"/>
      <c r="D182" s="224"/>
      <c r="E182" s="224"/>
      <c r="F182" s="224"/>
      <c r="G182" s="224"/>
      <c r="H182" s="224"/>
      <c r="I182" s="224"/>
      <c r="J182" s="224"/>
    </row>
    <row r="183" spans="1:10" ht="25.5" x14ac:dyDescent="0.25">
      <c r="A183" s="250" t="s">
        <v>145</v>
      </c>
      <c r="B183" s="251"/>
      <c r="C183" s="251"/>
      <c r="D183" s="252"/>
      <c r="E183" s="164" t="s">
        <v>157</v>
      </c>
      <c r="F183" s="164" t="s">
        <v>150</v>
      </c>
      <c r="G183" s="164" t="s">
        <v>151</v>
      </c>
      <c r="H183" s="164" t="s">
        <v>152</v>
      </c>
      <c r="I183" s="164" t="s">
        <v>153</v>
      </c>
      <c r="J183" s="164" t="s">
        <v>154</v>
      </c>
    </row>
    <row r="184" spans="1:10" ht="15.75" thickBot="1" x14ac:dyDescent="0.3">
      <c r="A184" s="132"/>
      <c r="B184" s="264">
        <v>1</v>
      </c>
      <c r="C184" s="264"/>
      <c r="D184" s="265"/>
      <c r="E184" s="173">
        <v>2</v>
      </c>
      <c r="F184" s="173">
        <v>3</v>
      </c>
      <c r="G184" s="173">
        <v>4</v>
      </c>
      <c r="H184" s="173">
        <v>5</v>
      </c>
      <c r="I184" s="173">
        <v>6</v>
      </c>
      <c r="J184" s="173">
        <v>7</v>
      </c>
    </row>
    <row r="185" spans="1:10" s="178" customFormat="1" x14ac:dyDescent="0.25">
      <c r="A185" s="266" t="s">
        <v>148</v>
      </c>
      <c r="B185" s="266"/>
      <c r="C185" s="266"/>
      <c r="D185" s="267"/>
      <c r="E185" s="182">
        <v>0</v>
      </c>
      <c r="F185" s="182">
        <v>0</v>
      </c>
      <c r="G185" s="182">
        <v>0</v>
      </c>
      <c r="H185" s="182">
        <v>0</v>
      </c>
      <c r="I185" s="182">
        <v>0</v>
      </c>
      <c r="J185" s="182">
        <v>0</v>
      </c>
    </row>
    <row r="186" spans="1:10" s="20" customFormat="1" ht="25.5" x14ac:dyDescent="0.2">
      <c r="A186" s="179">
        <v>8</v>
      </c>
      <c r="B186" s="179"/>
      <c r="C186" s="179"/>
      <c r="D186" s="179" t="s">
        <v>146</v>
      </c>
      <c r="E186" s="180">
        <v>0</v>
      </c>
      <c r="F186" s="180">
        <v>0</v>
      </c>
      <c r="G186" s="180">
        <v>0</v>
      </c>
      <c r="H186" s="180">
        <v>0</v>
      </c>
      <c r="I186" s="180">
        <v>0</v>
      </c>
      <c r="J186" s="130">
        <v>0</v>
      </c>
    </row>
    <row r="187" spans="1:10" x14ac:dyDescent="0.25">
      <c r="A187" s="98"/>
      <c r="B187" s="98"/>
      <c r="C187" s="93">
        <v>81</v>
      </c>
      <c r="D187" s="96" t="s">
        <v>18</v>
      </c>
      <c r="E187" s="107">
        <v>0</v>
      </c>
      <c r="F187" s="107">
        <v>0</v>
      </c>
      <c r="G187" s="107">
        <v>0</v>
      </c>
      <c r="H187" s="107">
        <v>0</v>
      </c>
      <c r="I187" s="107">
        <v>0</v>
      </c>
      <c r="J187" s="131">
        <f t="shared" ref="J187:J190" si="93">IF(I187&gt;0,I187/E187*100,0)</f>
        <v>0</v>
      </c>
    </row>
    <row r="188" spans="1:10" s="177" customFormat="1" x14ac:dyDescent="0.25">
      <c r="A188" s="268" t="s">
        <v>147</v>
      </c>
      <c r="B188" s="269"/>
      <c r="C188" s="269"/>
      <c r="D188" s="270"/>
      <c r="E188" s="183">
        <v>0</v>
      </c>
      <c r="F188" s="183">
        <v>0</v>
      </c>
      <c r="G188" s="183">
        <v>0</v>
      </c>
      <c r="H188" s="183">
        <v>0</v>
      </c>
      <c r="I188" s="183">
        <v>0</v>
      </c>
      <c r="J188" s="184">
        <v>0</v>
      </c>
    </row>
    <row r="189" spans="1:10" s="20" customFormat="1" ht="12.75" x14ac:dyDescent="0.2">
      <c r="A189" s="181">
        <v>1</v>
      </c>
      <c r="B189" s="181"/>
      <c r="C189" s="181"/>
      <c r="D189" s="6" t="s">
        <v>7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30">
        <v>0</v>
      </c>
    </row>
    <row r="190" spans="1:10" x14ac:dyDescent="0.25">
      <c r="A190" s="103"/>
      <c r="B190" s="103"/>
      <c r="C190" s="93">
        <v>11</v>
      </c>
      <c r="D190" s="93" t="s">
        <v>7</v>
      </c>
      <c r="E190" s="107">
        <v>0</v>
      </c>
      <c r="F190" s="107">
        <v>0</v>
      </c>
      <c r="G190" s="107">
        <v>0</v>
      </c>
      <c r="H190" s="107">
        <v>0</v>
      </c>
      <c r="I190" s="107">
        <v>0</v>
      </c>
      <c r="J190" s="131">
        <f t="shared" si="93"/>
        <v>0</v>
      </c>
    </row>
    <row r="191" spans="1:10" s="22" customFormat="1" ht="15.75" customHeight="1" x14ac:dyDescent="0.25">
      <c r="A191" s="174"/>
      <c r="B191" s="174"/>
      <c r="C191" s="175"/>
      <c r="D191" s="175"/>
      <c r="E191" s="176"/>
      <c r="F191" s="176"/>
      <c r="G191" s="176"/>
      <c r="H191" s="176"/>
      <c r="I191" s="176"/>
      <c r="J191" s="176"/>
    </row>
    <row r="192" spans="1:10" s="22" customFormat="1" ht="15.75" customHeight="1" x14ac:dyDescent="0.25">
      <c r="A192" s="174"/>
      <c r="B192" s="174"/>
      <c r="C192" s="175"/>
      <c r="D192" s="277" t="s">
        <v>165</v>
      </c>
      <c r="E192" s="278"/>
      <c r="F192" s="278"/>
      <c r="G192" s="278"/>
      <c r="H192" s="278"/>
      <c r="I192" s="176"/>
      <c r="J192" s="176"/>
    </row>
    <row r="193" spans="1:10" s="22" customFormat="1" ht="15.75" customHeight="1" x14ac:dyDescent="0.25">
      <c r="A193" s="279" t="s">
        <v>166</v>
      </c>
      <c r="B193" s="279"/>
      <c r="C193" s="279"/>
      <c r="D193" s="279"/>
      <c r="E193" s="279"/>
      <c r="F193" s="279"/>
      <c r="G193" s="279"/>
      <c r="H193" s="279"/>
      <c r="I193" s="279"/>
      <c r="J193" s="279"/>
    </row>
    <row r="194" spans="1:10" s="22" customFormat="1" ht="15.75" customHeight="1" x14ac:dyDescent="0.25">
      <c r="A194" s="279"/>
      <c r="B194" s="279"/>
      <c r="C194" s="279"/>
      <c r="D194" s="279"/>
      <c r="E194" s="279"/>
      <c r="F194" s="279"/>
      <c r="G194" s="279"/>
      <c r="H194" s="279"/>
      <c r="I194" s="279"/>
      <c r="J194" s="279"/>
    </row>
    <row r="195" spans="1:10" s="22" customFormat="1" ht="15.75" customHeight="1" x14ac:dyDescent="0.25">
      <c r="A195" s="262" t="s">
        <v>14</v>
      </c>
      <c r="B195" s="263"/>
      <c r="C195" s="263"/>
      <c r="D195" s="263"/>
      <c r="E195" s="263"/>
      <c r="F195" s="263"/>
      <c r="G195" s="263"/>
      <c r="H195" s="263"/>
      <c r="I195" s="263"/>
      <c r="J195" s="263"/>
    </row>
    <row r="196" spans="1:10" ht="15.75" x14ac:dyDescent="0.25">
      <c r="A196" s="261" t="s">
        <v>129</v>
      </c>
      <c r="B196" s="261"/>
      <c r="C196" s="261"/>
      <c r="D196" s="261"/>
      <c r="E196" s="261"/>
      <c r="F196" s="261"/>
      <c r="G196" s="261"/>
      <c r="H196" s="261"/>
      <c r="I196" s="261"/>
      <c r="J196" s="261"/>
    </row>
    <row r="197" spans="1:10" s="22" customFormat="1" ht="25.5" x14ac:dyDescent="0.25">
      <c r="A197" s="250" t="s">
        <v>115</v>
      </c>
      <c r="B197" s="251"/>
      <c r="C197" s="251"/>
      <c r="D197" s="252"/>
      <c r="E197" s="164" t="s">
        <v>157</v>
      </c>
      <c r="F197" s="164" t="s">
        <v>150</v>
      </c>
      <c r="G197" s="164" t="s">
        <v>151</v>
      </c>
      <c r="H197" s="164" t="s">
        <v>152</v>
      </c>
      <c r="I197" s="164" t="s">
        <v>153</v>
      </c>
      <c r="J197" s="164" t="s">
        <v>154</v>
      </c>
    </row>
    <row r="198" spans="1:10" ht="15.75" thickBot="1" x14ac:dyDescent="0.3">
      <c r="A198" s="171"/>
      <c r="B198" s="136"/>
      <c r="C198" s="137"/>
      <c r="D198" s="172">
        <v>1</v>
      </c>
      <c r="E198" s="173">
        <v>2</v>
      </c>
      <c r="F198" s="173">
        <v>3</v>
      </c>
      <c r="G198" s="173">
        <v>4</v>
      </c>
      <c r="H198" s="173">
        <v>5</v>
      </c>
      <c r="I198" s="173">
        <v>6</v>
      </c>
      <c r="J198" s="173">
        <v>7</v>
      </c>
    </row>
    <row r="199" spans="1:10" s="87" customFormat="1" ht="15.75" x14ac:dyDescent="0.25">
      <c r="A199" s="271" t="s">
        <v>57</v>
      </c>
      <c r="B199" s="272"/>
      <c r="C199" s="273"/>
      <c r="D199" s="134" t="s">
        <v>102</v>
      </c>
      <c r="E199" s="135">
        <f>SUM(E200+E308+E346)</f>
        <v>285985.28999999998</v>
      </c>
      <c r="F199" s="135">
        <f>SUM(F200+F308+F346)</f>
        <v>345401</v>
      </c>
      <c r="G199" s="135">
        <f>SUM(G200+G308+G346)</f>
        <v>414600.5</v>
      </c>
      <c r="H199" s="135">
        <f>SUM(H200+H308+H346)</f>
        <v>406231.22</v>
      </c>
      <c r="I199" s="196">
        <f t="shared" ref="I199:I200" si="94">IF(H199&gt;0,H199/E199*100,0)</f>
        <v>142.04619405424663</v>
      </c>
      <c r="J199" s="196">
        <f t="shared" ref="J199:J205" si="95">IF(H199&gt;0,H199/G199*100,0)</f>
        <v>97.981362781762186</v>
      </c>
    </row>
    <row r="200" spans="1:10" ht="15.75" thickBot="1" x14ac:dyDescent="0.3">
      <c r="A200" s="274" t="s">
        <v>97</v>
      </c>
      <c r="B200" s="275"/>
      <c r="C200" s="276"/>
      <c r="D200" s="81" t="s">
        <v>56</v>
      </c>
      <c r="E200" s="82">
        <f>SUM(E201+E245+E289)</f>
        <v>261595.81</v>
      </c>
      <c r="F200" s="82">
        <f>SUM(F201+F245+F289+F302+F318+F327)</f>
        <v>341401</v>
      </c>
      <c r="G200" s="82">
        <f>SUM(G201+G245+G289+G302+G318+G327)</f>
        <v>410900.5</v>
      </c>
      <c r="H200" s="82">
        <f>SUM(H201+H245+H289+H302+H318+H327)</f>
        <v>403855.72</v>
      </c>
      <c r="I200" s="199">
        <f t="shared" si="94"/>
        <v>154.3815705610881</v>
      </c>
      <c r="J200" s="199">
        <f t="shared" si="95"/>
        <v>98.285526544747455</v>
      </c>
    </row>
    <row r="201" spans="1:10" s="110" customFormat="1" x14ac:dyDescent="0.25">
      <c r="A201" s="243" t="s">
        <v>77</v>
      </c>
      <c r="B201" s="244"/>
      <c r="C201" s="245"/>
      <c r="D201" s="108" t="s">
        <v>7</v>
      </c>
      <c r="E201" s="112">
        <f t="shared" ref="E201:H201" si="96">SUM(E202)</f>
        <v>197744.46</v>
      </c>
      <c r="F201" s="112">
        <f t="shared" si="96"/>
        <v>251001</v>
      </c>
      <c r="G201" s="112">
        <f t="shared" si="96"/>
        <v>230900.5</v>
      </c>
      <c r="H201" s="112">
        <f t="shared" si="96"/>
        <v>236586.22999999998</v>
      </c>
      <c r="I201" s="195">
        <f t="shared" ref="I201" si="97">IF(H201&gt;0,H201/E201*100,0)</f>
        <v>119.64240616399569</v>
      </c>
      <c r="J201" s="195">
        <f t="shared" si="95"/>
        <v>102.4624156292429</v>
      </c>
    </row>
    <row r="202" spans="1:10" s="11" customFormat="1" x14ac:dyDescent="0.25">
      <c r="A202" s="240">
        <v>3</v>
      </c>
      <c r="B202" s="241"/>
      <c r="C202" s="242"/>
      <c r="D202" s="43" t="s">
        <v>8</v>
      </c>
      <c r="E202" s="16">
        <f>SUM(E203+E210+E242)</f>
        <v>197744.46</v>
      </c>
      <c r="F202" s="16">
        <f>SUM(F203+F210+F242)</f>
        <v>251001</v>
      </c>
      <c r="G202" s="16">
        <f>SUM(G203+G210+G242)</f>
        <v>230900.5</v>
      </c>
      <c r="H202" s="16">
        <f>SUM(H203+H210+H242)</f>
        <v>236586.22999999998</v>
      </c>
      <c r="I202" s="122">
        <f t="shared" ref="I202" si="98">IF(H202&gt;0,H202/E202*100,0)</f>
        <v>119.64240616399569</v>
      </c>
      <c r="J202" s="122">
        <f t="shared" si="95"/>
        <v>102.4624156292429</v>
      </c>
    </row>
    <row r="203" spans="1:10" s="48" customFormat="1" x14ac:dyDescent="0.25">
      <c r="A203" s="44">
        <v>31</v>
      </c>
      <c r="B203" s="45"/>
      <c r="C203" s="46"/>
      <c r="D203" s="47" t="s">
        <v>9</v>
      </c>
      <c r="E203" s="51">
        <f t="shared" ref="E203:F203" si="99">SUM(E204+E206+E208)</f>
        <v>196603.43</v>
      </c>
      <c r="F203" s="51">
        <f t="shared" si="99"/>
        <v>250000</v>
      </c>
      <c r="G203" s="51">
        <f t="shared" ref="G203" si="100">SUM(G204+G206+G208)</f>
        <v>230000</v>
      </c>
      <c r="H203" s="51">
        <f t="shared" ref="H203" si="101">SUM(H204+H206+H208)</f>
        <v>235821.24</v>
      </c>
      <c r="I203" s="192">
        <f t="shared" ref="I203" si="102">IF(H203&gt;0,H203/E203*100,0)</f>
        <v>119.94767334425447</v>
      </c>
      <c r="J203" s="192">
        <f t="shared" si="95"/>
        <v>102.53097391304347</v>
      </c>
    </row>
    <row r="204" spans="1:10" s="11" customFormat="1" x14ac:dyDescent="0.25">
      <c r="A204" s="33"/>
      <c r="B204" s="34">
        <v>311</v>
      </c>
      <c r="C204" s="35"/>
      <c r="D204" s="19" t="s">
        <v>36</v>
      </c>
      <c r="E204" s="15">
        <f t="shared" ref="E204:H204" si="103">SUM(E205)</f>
        <v>164588.49</v>
      </c>
      <c r="F204" s="15">
        <f t="shared" si="103"/>
        <v>220000</v>
      </c>
      <c r="G204" s="15">
        <f t="shared" si="103"/>
        <v>188000</v>
      </c>
      <c r="H204" s="15">
        <f t="shared" si="103"/>
        <v>192687.35</v>
      </c>
      <c r="I204" s="130">
        <f t="shared" ref="I204:I205" si="104">IF(H204&gt;0,H204/E204*100,0)</f>
        <v>117.07219016347985</v>
      </c>
      <c r="J204" s="130">
        <f t="shared" si="95"/>
        <v>102.49327127659575</v>
      </c>
    </row>
    <row r="205" spans="1:10" x14ac:dyDescent="0.25">
      <c r="A205" s="17"/>
      <c r="B205" s="18"/>
      <c r="C205" s="52">
        <v>3111</v>
      </c>
      <c r="D205" s="53" t="s">
        <v>38</v>
      </c>
      <c r="E205" s="55">
        <v>164588.49</v>
      </c>
      <c r="F205" s="55">
        <v>220000</v>
      </c>
      <c r="G205" s="55">
        <v>188000</v>
      </c>
      <c r="H205" s="55">
        <v>192687.35</v>
      </c>
      <c r="I205" s="198">
        <f t="shared" si="104"/>
        <v>117.07219016347985</v>
      </c>
      <c r="J205" s="198">
        <f t="shared" si="95"/>
        <v>102.49327127659575</v>
      </c>
    </row>
    <row r="206" spans="1:10" s="11" customFormat="1" x14ac:dyDescent="0.25">
      <c r="A206" s="33"/>
      <c r="B206" s="34">
        <v>312</v>
      </c>
      <c r="C206" s="35"/>
      <c r="D206" s="19" t="s">
        <v>37</v>
      </c>
      <c r="E206" s="15">
        <f t="shared" ref="E206:H206" si="105">SUM(E207)</f>
        <v>10640.51</v>
      </c>
      <c r="F206" s="15">
        <f t="shared" si="105"/>
        <v>10000</v>
      </c>
      <c r="G206" s="15">
        <f t="shared" si="105"/>
        <v>15000</v>
      </c>
      <c r="H206" s="15">
        <f t="shared" si="105"/>
        <v>16133.89</v>
      </c>
      <c r="I206" s="130">
        <f t="shared" ref="I206:I207" si="106">IF(H206&gt;0,H206/E206*100,0)</f>
        <v>151.62703667399398</v>
      </c>
      <c r="J206" s="130">
        <f t="shared" ref="J206" si="107">IF(H206&gt;0,H206/F206*100,0)</f>
        <v>161.3389</v>
      </c>
    </row>
    <row r="207" spans="1:10" ht="25.5" x14ac:dyDescent="0.25">
      <c r="A207" s="17"/>
      <c r="B207" s="18"/>
      <c r="C207" s="52">
        <v>3121</v>
      </c>
      <c r="D207" s="53" t="s">
        <v>39</v>
      </c>
      <c r="E207" s="55">
        <v>10640.51</v>
      </c>
      <c r="F207" s="55">
        <v>10000</v>
      </c>
      <c r="G207" s="55">
        <v>15000</v>
      </c>
      <c r="H207" s="55">
        <v>16133.89</v>
      </c>
      <c r="I207" s="198">
        <f t="shared" si="106"/>
        <v>151.62703667399398</v>
      </c>
      <c r="J207" s="198">
        <f>IF(H207&gt;0,H207/G207*100,0)</f>
        <v>107.55926666666666</v>
      </c>
    </row>
    <row r="208" spans="1:10" s="11" customFormat="1" x14ac:dyDescent="0.25">
      <c r="A208" s="33"/>
      <c r="B208" s="34">
        <v>313</v>
      </c>
      <c r="C208" s="35"/>
      <c r="D208" s="19" t="s">
        <v>40</v>
      </c>
      <c r="E208" s="15">
        <f t="shared" ref="E208:H208" si="108">SUM(E209)</f>
        <v>21374.43</v>
      </c>
      <c r="F208" s="15">
        <f t="shared" si="108"/>
        <v>20000</v>
      </c>
      <c r="G208" s="15">
        <f t="shared" si="108"/>
        <v>27000</v>
      </c>
      <c r="H208" s="15">
        <f t="shared" si="108"/>
        <v>27000</v>
      </c>
      <c r="I208" s="130">
        <f t="shared" ref="I208:I209" si="109">IF(H208&gt;0,H208/E208*100,0)</f>
        <v>126.31915798456379</v>
      </c>
      <c r="J208" s="130">
        <f t="shared" ref="J208" si="110">IF(H208&gt;0,H208/F208*100,0)</f>
        <v>135</v>
      </c>
    </row>
    <row r="209" spans="1:10" x14ac:dyDescent="0.25">
      <c r="A209" s="17"/>
      <c r="B209" s="18"/>
      <c r="C209" s="52">
        <v>3132</v>
      </c>
      <c r="D209" s="53" t="s">
        <v>41</v>
      </c>
      <c r="E209" s="55">
        <v>21374.43</v>
      </c>
      <c r="F209" s="55">
        <v>20000</v>
      </c>
      <c r="G209" s="55">
        <v>27000</v>
      </c>
      <c r="H209" s="55">
        <v>27000</v>
      </c>
      <c r="I209" s="198">
        <f t="shared" si="109"/>
        <v>126.31915798456379</v>
      </c>
      <c r="J209" s="198">
        <f>IF(H209&gt;0,H209/G209*100,0)</f>
        <v>100</v>
      </c>
    </row>
    <row r="210" spans="1:10" s="48" customFormat="1" x14ac:dyDescent="0.25">
      <c r="A210" s="44">
        <v>32</v>
      </c>
      <c r="B210" s="49"/>
      <c r="C210" s="50"/>
      <c r="D210" s="47" t="s">
        <v>16</v>
      </c>
      <c r="E210" s="51">
        <f>SUM(E211+E216+E223+E233+E235)</f>
        <v>452.56000000000006</v>
      </c>
      <c r="F210" s="51">
        <f>SUM(F211+F216+F223+F233+F235)</f>
        <v>0</v>
      </c>
      <c r="G210" s="51">
        <f>SUM(G211+G216+G223+G233+G235)</f>
        <v>0</v>
      </c>
      <c r="H210" s="51">
        <f>SUM(H211+H216+H223+H233+H235)</f>
        <v>0</v>
      </c>
      <c r="I210" s="192">
        <f t="shared" ref="I210" si="111">IF(H210&gt;0,H210/E210*100,0)</f>
        <v>0</v>
      </c>
      <c r="J210" s="192">
        <f t="shared" ref="J210" si="112">IF(H210&gt;0,H210/F210*100,0)</f>
        <v>0</v>
      </c>
    </row>
    <row r="211" spans="1:10" s="11" customFormat="1" x14ac:dyDescent="0.25">
      <c r="A211" s="33"/>
      <c r="B211" s="34">
        <v>321</v>
      </c>
      <c r="C211" s="35"/>
      <c r="D211" s="19" t="s">
        <v>43</v>
      </c>
      <c r="E211" s="15">
        <f t="shared" ref="E211:F211" si="113">SUM(E212:E215)</f>
        <v>0</v>
      </c>
      <c r="F211" s="15">
        <f t="shared" si="113"/>
        <v>0</v>
      </c>
      <c r="G211" s="15">
        <f t="shared" ref="G211" si="114">SUM(G212:G215)</f>
        <v>0</v>
      </c>
      <c r="H211" s="15">
        <f t="shared" ref="H211" si="115">SUM(H212:H215)</f>
        <v>0</v>
      </c>
      <c r="I211" s="15"/>
      <c r="J211" s="15"/>
    </row>
    <row r="212" spans="1:10" hidden="1" x14ac:dyDescent="0.25">
      <c r="A212" s="17"/>
      <c r="B212" s="18"/>
      <c r="C212" s="52">
        <v>3211</v>
      </c>
      <c r="D212" s="53" t="s">
        <v>44</v>
      </c>
      <c r="E212" s="55"/>
      <c r="F212" s="55"/>
      <c r="G212" s="55"/>
      <c r="H212" s="55"/>
      <c r="I212" s="55"/>
      <c r="J212" s="55"/>
    </row>
    <row r="213" spans="1:10" ht="13.5" hidden="1" customHeight="1" x14ac:dyDescent="0.25">
      <c r="A213" s="17"/>
      <c r="B213" s="18"/>
      <c r="C213" s="52">
        <v>3212</v>
      </c>
      <c r="D213" s="53" t="s">
        <v>45</v>
      </c>
      <c r="E213" s="55"/>
      <c r="F213" s="55"/>
      <c r="G213" s="55"/>
      <c r="H213" s="55"/>
      <c r="I213" s="55"/>
      <c r="J213" s="55"/>
    </row>
    <row r="214" spans="1:10" ht="12" hidden="1" customHeight="1" x14ac:dyDescent="0.25">
      <c r="A214" s="17"/>
      <c r="B214" s="18"/>
      <c r="C214" s="52">
        <v>3213</v>
      </c>
      <c r="D214" s="53" t="s">
        <v>46</v>
      </c>
      <c r="E214" s="55"/>
      <c r="F214" s="55"/>
      <c r="G214" s="55"/>
      <c r="H214" s="55"/>
      <c r="I214" s="55"/>
      <c r="J214" s="55"/>
    </row>
    <row r="215" spans="1:10" ht="13.5" hidden="1" customHeight="1" x14ac:dyDescent="0.25">
      <c r="A215" s="17"/>
      <c r="B215" s="18"/>
      <c r="C215" s="52">
        <v>3214</v>
      </c>
      <c r="D215" s="53" t="s">
        <v>47</v>
      </c>
      <c r="E215" s="55"/>
      <c r="F215" s="55"/>
      <c r="G215" s="55"/>
      <c r="H215" s="55"/>
      <c r="I215" s="55"/>
      <c r="J215" s="55"/>
    </row>
    <row r="216" spans="1:10" s="11" customFormat="1" hidden="1" x14ac:dyDescent="0.25">
      <c r="A216" s="33"/>
      <c r="B216" s="34">
        <v>322</v>
      </c>
      <c r="C216" s="35"/>
      <c r="D216" s="19" t="s">
        <v>48</v>
      </c>
      <c r="E216" s="15">
        <f t="shared" ref="E216:F216" si="116">SUM(E217:E222)</f>
        <v>0</v>
      </c>
      <c r="F216" s="15">
        <f t="shared" si="116"/>
        <v>0</v>
      </c>
      <c r="G216" s="15">
        <f t="shared" ref="G216" si="117">SUM(G217:G222)</f>
        <v>0</v>
      </c>
      <c r="H216" s="15">
        <f t="shared" ref="H216" si="118">SUM(H217:H222)</f>
        <v>0</v>
      </c>
      <c r="I216" s="15"/>
      <c r="J216" s="15"/>
    </row>
    <row r="217" spans="1:10" hidden="1" x14ac:dyDescent="0.25">
      <c r="A217" s="17"/>
      <c r="B217" s="18"/>
      <c r="C217" s="52">
        <v>3221</v>
      </c>
      <c r="D217" s="53" t="s">
        <v>49</v>
      </c>
      <c r="E217" s="55"/>
      <c r="F217" s="55"/>
      <c r="G217" s="55"/>
      <c r="H217" s="55"/>
      <c r="I217" s="55"/>
      <c r="J217" s="55"/>
    </row>
    <row r="218" spans="1:10" ht="13.5" hidden="1" customHeight="1" x14ac:dyDescent="0.25">
      <c r="A218" s="17"/>
      <c r="B218" s="18"/>
      <c r="C218" s="52">
        <v>3222</v>
      </c>
      <c r="D218" s="53" t="s">
        <v>50</v>
      </c>
      <c r="E218" s="55"/>
      <c r="F218" s="55"/>
      <c r="G218" s="55"/>
      <c r="H218" s="55"/>
      <c r="I218" s="55"/>
      <c r="J218" s="55"/>
    </row>
    <row r="219" spans="1:10" hidden="1" x14ac:dyDescent="0.25">
      <c r="A219" s="17"/>
      <c r="B219" s="18"/>
      <c r="C219" s="52">
        <v>3223</v>
      </c>
      <c r="D219" s="53" t="s">
        <v>51</v>
      </c>
      <c r="E219" s="55"/>
      <c r="F219" s="55"/>
      <c r="G219" s="55"/>
      <c r="H219" s="55"/>
      <c r="I219" s="55"/>
      <c r="J219" s="55"/>
    </row>
    <row r="220" spans="1:10" ht="13.5" hidden="1" customHeight="1" x14ac:dyDescent="0.25">
      <c r="A220" s="17"/>
      <c r="B220" s="18"/>
      <c r="C220" s="52">
        <v>3224</v>
      </c>
      <c r="D220" s="53" t="s">
        <v>52</v>
      </c>
      <c r="E220" s="55"/>
      <c r="F220" s="55"/>
      <c r="G220" s="55"/>
      <c r="H220" s="55"/>
      <c r="I220" s="55"/>
      <c r="J220" s="55"/>
    </row>
    <row r="221" spans="1:10" ht="12.75" hidden="1" customHeight="1" x14ac:dyDescent="0.25">
      <c r="A221" s="17"/>
      <c r="B221" s="18"/>
      <c r="C221" s="52">
        <v>3225</v>
      </c>
      <c r="D221" s="53" t="s">
        <v>53</v>
      </c>
      <c r="E221" s="55"/>
      <c r="F221" s="55"/>
      <c r="G221" s="55"/>
      <c r="H221" s="55"/>
      <c r="I221" s="55"/>
      <c r="J221" s="55"/>
    </row>
    <row r="222" spans="1:10" hidden="1" x14ac:dyDescent="0.25">
      <c r="A222" s="17"/>
      <c r="B222" s="18"/>
      <c r="C222" s="52">
        <v>3227</v>
      </c>
      <c r="D222" s="53" t="s">
        <v>54</v>
      </c>
      <c r="E222" s="55"/>
      <c r="F222" s="55"/>
      <c r="G222" s="55"/>
      <c r="H222" s="55"/>
      <c r="I222" s="55"/>
      <c r="J222" s="55"/>
    </row>
    <row r="223" spans="1:10" s="11" customFormat="1" hidden="1" x14ac:dyDescent="0.25">
      <c r="A223" s="33"/>
      <c r="B223" s="34">
        <v>323</v>
      </c>
      <c r="C223" s="35"/>
      <c r="D223" s="19" t="s">
        <v>55</v>
      </c>
      <c r="E223" s="15">
        <f>SUM(E224:E232)</f>
        <v>0</v>
      </c>
      <c r="F223" s="15">
        <f>SUM(F224:F232)</f>
        <v>0</v>
      </c>
      <c r="G223" s="15">
        <f>SUM(G224:G232)</f>
        <v>0</v>
      </c>
      <c r="H223" s="15">
        <f>SUM(H224:H232)</f>
        <v>0</v>
      </c>
      <c r="I223" s="130">
        <f t="shared" ref="I223" si="119">IF(H223&gt;0,H223/E223*100,0)</f>
        <v>0</v>
      </c>
      <c r="J223" s="130">
        <f t="shared" ref="J223" si="120">IF(H223&gt;0,H223/F223*100,0)</f>
        <v>0</v>
      </c>
    </row>
    <row r="224" spans="1:10" hidden="1" x14ac:dyDescent="0.25">
      <c r="A224" s="17"/>
      <c r="B224" s="18"/>
      <c r="C224" s="52">
        <v>3231</v>
      </c>
      <c r="D224" s="53" t="s">
        <v>58</v>
      </c>
      <c r="E224" s="55"/>
      <c r="F224" s="55"/>
      <c r="G224" s="55"/>
      <c r="H224" s="55"/>
      <c r="I224" s="55"/>
      <c r="J224" s="55"/>
    </row>
    <row r="225" spans="1:10" hidden="1" x14ac:dyDescent="0.25">
      <c r="A225" s="17"/>
      <c r="B225" s="18"/>
      <c r="C225" s="52">
        <v>3232</v>
      </c>
      <c r="D225" s="53" t="s">
        <v>59</v>
      </c>
      <c r="E225" s="55"/>
      <c r="F225" s="55"/>
      <c r="G225" s="55"/>
      <c r="H225" s="55"/>
      <c r="I225" s="55"/>
      <c r="J225" s="55"/>
    </row>
    <row r="226" spans="1:10" hidden="1" x14ac:dyDescent="0.25">
      <c r="A226" s="17"/>
      <c r="B226" s="18"/>
      <c r="C226" s="52">
        <v>3233</v>
      </c>
      <c r="D226" s="53" t="s">
        <v>60</v>
      </c>
      <c r="E226" s="55"/>
      <c r="F226" s="55"/>
      <c r="G226" s="55"/>
      <c r="H226" s="55"/>
      <c r="I226" s="55"/>
      <c r="J226" s="55"/>
    </row>
    <row r="227" spans="1:10" hidden="1" x14ac:dyDescent="0.25">
      <c r="A227" s="17"/>
      <c r="B227" s="18"/>
      <c r="C227" s="52">
        <v>3234</v>
      </c>
      <c r="D227" s="53" t="s">
        <v>61</v>
      </c>
      <c r="E227" s="55"/>
      <c r="F227" s="55"/>
      <c r="G227" s="55"/>
      <c r="H227" s="55"/>
      <c r="I227" s="55"/>
      <c r="J227" s="55"/>
    </row>
    <row r="228" spans="1:10" hidden="1" x14ac:dyDescent="0.25">
      <c r="A228" s="17"/>
      <c r="B228" s="18"/>
      <c r="C228" s="52">
        <v>3235</v>
      </c>
      <c r="D228" s="53" t="s">
        <v>62</v>
      </c>
      <c r="E228" s="55"/>
      <c r="F228" s="55"/>
      <c r="G228" s="55"/>
      <c r="H228" s="55"/>
      <c r="I228" s="55"/>
      <c r="J228" s="55"/>
    </row>
    <row r="229" spans="1:10" hidden="1" x14ac:dyDescent="0.25">
      <c r="A229" s="17"/>
      <c r="B229" s="18"/>
      <c r="C229" s="52">
        <v>3236</v>
      </c>
      <c r="D229" s="53" t="s">
        <v>63</v>
      </c>
      <c r="E229" s="55"/>
      <c r="F229" s="55"/>
      <c r="G229" s="55"/>
      <c r="H229" s="55"/>
      <c r="I229" s="55"/>
      <c r="J229" s="55"/>
    </row>
    <row r="230" spans="1:10" hidden="1" x14ac:dyDescent="0.25">
      <c r="A230" s="17"/>
      <c r="B230" s="18"/>
      <c r="C230" s="52">
        <v>3237</v>
      </c>
      <c r="D230" s="53" t="s">
        <v>64</v>
      </c>
      <c r="E230" s="55"/>
      <c r="F230" s="55"/>
      <c r="G230" s="55"/>
      <c r="H230" s="55"/>
      <c r="I230" s="55"/>
      <c r="J230" s="55"/>
    </row>
    <row r="231" spans="1:10" hidden="1" x14ac:dyDescent="0.25">
      <c r="A231" s="17"/>
      <c r="B231" s="18"/>
      <c r="C231" s="52">
        <v>3238</v>
      </c>
      <c r="D231" s="53" t="s">
        <v>65</v>
      </c>
      <c r="E231" s="55">
        <v>0</v>
      </c>
      <c r="F231" s="55">
        <v>0</v>
      </c>
      <c r="G231" s="55">
        <v>0</v>
      </c>
      <c r="H231" s="55">
        <v>0</v>
      </c>
      <c r="I231" s="198">
        <f t="shared" ref="I231:I232" si="121">IF(H231&gt;0,H231/E231*100,0)</f>
        <v>0</v>
      </c>
      <c r="J231" s="198">
        <f t="shared" ref="J231:J232" si="122">IF(H231&gt;0,H231/F231*100,0)</f>
        <v>0</v>
      </c>
    </row>
    <row r="232" spans="1:10" hidden="1" x14ac:dyDescent="0.25">
      <c r="A232" s="17"/>
      <c r="B232" s="18"/>
      <c r="C232" s="52">
        <v>3239</v>
      </c>
      <c r="D232" s="53" t="s">
        <v>66</v>
      </c>
      <c r="E232" s="55">
        <v>0</v>
      </c>
      <c r="F232" s="55">
        <v>0</v>
      </c>
      <c r="G232" s="55">
        <v>0</v>
      </c>
      <c r="H232" s="55">
        <v>0</v>
      </c>
      <c r="I232" s="198">
        <f t="shared" si="121"/>
        <v>0</v>
      </c>
      <c r="J232" s="198">
        <f t="shared" si="122"/>
        <v>0</v>
      </c>
    </row>
    <row r="233" spans="1:10" s="11" customFormat="1" x14ac:dyDescent="0.25">
      <c r="A233" s="33"/>
      <c r="B233" s="34">
        <v>324</v>
      </c>
      <c r="C233" s="35"/>
      <c r="D233" s="19" t="s">
        <v>67</v>
      </c>
      <c r="E233" s="15">
        <f t="shared" ref="E233:H233" si="123">SUM(E234)</f>
        <v>41.98</v>
      </c>
      <c r="F233" s="15">
        <f t="shared" si="123"/>
        <v>0</v>
      </c>
      <c r="G233" s="15">
        <f t="shared" si="123"/>
        <v>0</v>
      </c>
      <c r="H233" s="15">
        <f t="shared" si="123"/>
        <v>0</v>
      </c>
      <c r="I233" s="130">
        <f t="shared" ref="I233:I234" si="124">IF(H233&gt;0,H233/E233*100,0)</f>
        <v>0</v>
      </c>
      <c r="J233" s="130">
        <f t="shared" ref="J233:J234" si="125">IF(H233&gt;0,H233/F233*100,0)</f>
        <v>0</v>
      </c>
    </row>
    <row r="234" spans="1:10" x14ac:dyDescent="0.25">
      <c r="A234" s="17"/>
      <c r="B234" s="18"/>
      <c r="C234" s="52">
        <v>3241</v>
      </c>
      <c r="D234" s="53" t="s">
        <v>67</v>
      </c>
      <c r="E234" s="55">
        <v>41.98</v>
      </c>
      <c r="F234" s="55">
        <v>0</v>
      </c>
      <c r="G234" s="55">
        <v>0</v>
      </c>
      <c r="H234" s="55">
        <v>0</v>
      </c>
      <c r="I234" s="198">
        <f t="shared" si="124"/>
        <v>0</v>
      </c>
      <c r="J234" s="198">
        <f t="shared" si="125"/>
        <v>0</v>
      </c>
    </row>
    <row r="235" spans="1:10" s="11" customFormat="1" x14ac:dyDescent="0.25">
      <c r="A235" s="33"/>
      <c r="B235" s="34">
        <v>329</v>
      </c>
      <c r="C235" s="35"/>
      <c r="D235" s="19" t="s">
        <v>68</v>
      </c>
      <c r="E235" s="15">
        <f>SUM(E236:E241)</f>
        <v>410.58000000000004</v>
      </c>
      <c r="F235" s="15">
        <f>SUM(F236:F241)</f>
        <v>0</v>
      </c>
      <c r="G235" s="15">
        <f>SUM(G236:G241)</f>
        <v>0</v>
      </c>
      <c r="H235" s="15">
        <f>SUM(H236:H241)</f>
        <v>0</v>
      </c>
      <c r="I235" s="130">
        <f t="shared" ref="I235:I241" si="126">IF(H235&gt;0,H235/E235*100,0)</f>
        <v>0</v>
      </c>
      <c r="J235" s="130">
        <f t="shared" ref="J235:J241" si="127">IF(H235&gt;0,H235/F235*100,0)</f>
        <v>0</v>
      </c>
    </row>
    <row r="236" spans="1:10" ht="25.5" x14ac:dyDescent="0.25">
      <c r="A236" s="17"/>
      <c r="B236" s="18"/>
      <c r="C236" s="52">
        <v>3291</v>
      </c>
      <c r="D236" s="53" t="s">
        <v>69</v>
      </c>
      <c r="E236" s="55">
        <v>0</v>
      </c>
      <c r="F236" s="55">
        <v>0</v>
      </c>
      <c r="G236" s="55">
        <v>0</v>
      </c>
      <c r="H236" s="55">
        <v>0</v>
      </c>
      <c r="I236" s="198">
        <f t="shared" si="126"/>
        <v>0</v>
      </c>
      <c r="J236" s="198">
        <f t="shared" si="127"/>
        <v>0</v>
      </c>
    </row>
    <row r="237" spans="1:10" x14ac:dyDescent="0.25">
      <c r="A237" s="17"/>
      <c r="B237" s="18"/>
      <c r="C237" s="52">
        <v>3292</v>
      </c>
      <c r="D237" s="53" t="s">
        <v>70</v>
      </c>
      <c r="E237" s="55">
        <v>280.72000000000003</v>
      </c>
      <c r="F237" s="55">
        <v>0</v>
      </c>
      <c r="G237" s="55">
        <v>0</v>
      </c>
      <c r="H237" s="55">
        <v>0</v>
      </c>
      <c r="I237" s="198">
        <f t="shared" si="126"/>
        <v>0</v>
      </c>
      <c r="J237" s="198">
        <f t="shared" si="127"/>
        <v>0</v>
      </c>
    </row>
    <row r="238" spans="1:10" x14ac:dyDescent="0.25">
      <c r="A238" s="17"/>
      <c r="B238" s="18"/>
      <c r="C238" s="52">
        <v>3293</v>
      </c>
      <c r="D238" s="53" t="s">
        <v>71</v>
      </c>
      <c r="E238" s="55">
        <v>127.87</v>
      </c>
      <c r="F238" s="55">
        <v>0</v>
      </c>
      <c r="G238" s="55">
        <v>0</v>
      </c>
      <c r="H238" s="55">
        <v>0</v>
      </c>
      <c r="I238" s="198">
        <f t="shared" si="126"/>
        <v>0</v>
      </c>
      <c r="J238" s="198">
        <f t="shared" si="127"/>
        <v>0</v>
      </c>
    </row>
    <row r="239" spans="1:10" x14ac:dyDescent="0.25">
      <c r="A239" s="17"/>
      <c r="B239" s="18"/>
      <c r="C239" s="52">
        <v>3294</v>
      </c>
      <c r="D239" s="53" t="s">
        <v>72</v>
      </c>
      <c r="E239" s="55">
        <v>0</v>
      </c>
      <c r="F239" s="55">
        <v>0</v>
      </c>
      <c r="G239" s="55">
        <v>0</v>
      </c>
      <c r="H239" s="55">
        <v>0</v>
      </c>
      <c r="I239" s="198">
        <f t="shared" si="126"/>
        <v>0</v>
      </c>
      <c r="J239" s="198">
        <f t="shared" si="127"/>
        <v>0</v>
      </c>
    </row>
    <row r="240" spans="1:10" x14ac:dyDescent="0.25">
      <c r="A240" s="17"/>
      <c r="B240" s="18"/>
      <c r="C240" s="52">
        <v>3295</v>
      </c>
      <c r="D240" s="53" t="s">
        <v>73</v>
      </c>
      <c r="E240" s="55">
        <v>1.99</v>
      </c>
      <c r="F240" s="55">
        <v>0</v>
      </c>
      <c r="G240" s="55">
        <v>0</v>
      </c>
      <c r="H240" s="55">
        <v>0</v>
      </c>
      <c r="I240" s="198">
        <f t="shared" si="126"/>
        <v>0</v>
      </c>
      <c r="J240" s="198">
        <f t="shared" si="127"/>
        <v>0</v>
      </c>
    </row>
    <row r="241" spans="1:10" x14ac:dyDescent="0.25">
      <c r="A241" s="17"/>
      <c r="B241" s="18"/>
      <c r="C241" s="52">
        <v>3299</v>
      </c>
      <c r="D241" s="53" t="s">
        <v>68</v>
      </c>
      <c r="E241" s="54">
        <v>0</v>
      </c>
      <c r="F241" s="54">
        <v>0</v>
      </c>
      <c r="G241" s="54">
        <v>0</v>
      </c>
      <c r="H241" s="54">
        <v>0</v>
      </c>
      <c r="I241" s="198">
        <f t="shared" si="126"/>
        <v>0</v>
      </c>
      <c r="J241" s="198">
        <f t="shared" si="127"/>
        <v>0</v>
      </c>
    </row>
    <row r="242" spans="1:10" s="48" customFormat="1" x14ac:dyDescent="0.25">
      <c r="A242" s="44">
        <v>34</v>
      </c>
      <c r="B242" s="49"/>
      <c r="C242" s="50"/>
      <c r="D242" s="47" t="s">
        <v>33</v>
      </c>
      <c r="E242" s="51">
        <f t="shared" ref="E242:H243" si="128">SUM(E243)</f>
        <v>688.47</v>
      </c>
      <c r="F242" s="51">
        <f t="shared" si="128"/>
        <v>1001</v>
      </c>
      <c r="G242" s="51">
        <f t="shared" si="128"/>
        <v>900.5</v>
      </c>
      <c r="H242" s="51">
        <f t="shared" si="128"/>
        <v>764.99</v>
      </c>
      <c r="I242" s="192">
        <f t="shared" ref="I242:I244" si="129">IF(H242&gt;0,H242/E242*100,0)</f>
        <v>111.11450026871177</v>
      </c>
      <c r="J242" s="192">
        <f t="shared" ref="J242:J243" si="130">IF(H242&gt;0,H242/F242*100,0)</f>
        <v>76.422577422577419</v>
      </c>
    </row>
    <row r="243" spans="1:10" s="11" customFormat="1" x14ac:dyDescent="0.25">
      <c r="A243" s="33"/>
      <c r="B243" s="34">
        <v>343</v>
      </c>
      <c r="C243" s="35"/>
      <c r="D243" s="19" t="s">
        <v>74</v>
      </c>
      <c r="E243" s="15">
        <f t="shared" si="128"/>
        <v>688.47</v>
      </c>
      <c r="F243" s="15">
        <f t="shared" si="128"/>
        <v>1001</v>
      </c>
      <c r="G243" s="15">
        <f t="shared" si="128"/>
        <v>900.5</v>
      </c>
      <c r="H243" s="15">
        <f t="shared" si="128"/>
        <v>764.99</v>
      </c>
      <c r="I243" s="130">
        <f t="shared" si="129"/>
        <v>111.11450026871177</v>
      </c>
      <c r="J243" s="130">
        <f t="shared" si="130"/>
        <v>76.422577422577419</v>
      </c>
    </row>
    <row r="244" spans="1:10" ht="15.75" thickBot="1" x14ac:dyDescent="0.3">
      <c r="A244" s="37"/>
      <c r="B244" s="36"/>
      <c r="C244" s="56">
        <v>3431</v>
      </c>
      <c r="D244" s="57" t="s">
        <v>75</v>
      </c>
      <c r="E244" s="58">
        <v>688.47</v>
      </c>
      <c r="F244" s="58">
        <v>1001</v>
      </c>
      <c r="G244" s="58">
        <v>900.5</v>
      </c>
      <c r="H244" s="58">
        <v>764.99</v>
      </c>
      <c r="I244" s="58">
        <f t="shared" si="129"/>
        <v>111.11450026871177</v>
      </c>
      <c r="J244" s="58">
        <f>IF(H244&gt;0,H244/G244*100,0)</f>
        <v>84.951693503609107</v>
      </c>
    </row>
    <row r="245" spans="1:10" s="113" customFormat="1" ht="15" customHeight="1" x14ac:dyDescent="0.25">
      <c r="A245" s="243" t="s">
        <v>76</v>
      </c>
      <c r="B245" s="244"/>
      <c r="C245" s="245"/>
      <c r="D245" s="111" t="s">
        <v>25</v>
      </c>
      <c r="E245" s="112">
        <f t="shared" ref="E245:H245" si="131">SUM(E246)</f>
        <v>61651.350000000006</v>
      </c>
      <c r="F245" s="112">
        <f t="shared" si="131"/>
        <v>88400</v>
      </c>
      <c r="G245" s="112">
        <f t="shared" si="131"/>
        <v>93200</v>
      </c>
      <c r="H245" s="112">
        <f t="shared" si="131"/>
        <v>86769.489999999991</v>
      </c>
      <c r="I245" s="195">
        <f t="shared" ref="I245:I249" si="132">IF(H245&gt;0,H245/E245*100,0)</f>
        <v>140.74223841002669</v>
      </c>
      <c r="J245" s="195">
        <f>IF(H245&gt;0,H245/G245*100,0)</f>
        <v>93.100311158798277</v>
      </c>
    </row>
    <row r="246" spans="1:10" x14ac:dyDescent="0.25">
      <c r="A246" s="240">
        <v>3</v>
      </c>
      <c r="B246" s="241"/>
      <c r="C246" s="242"/>
      <c r="D246" s="43" t="s">
        <v>8</v>
      </c>
      <c r="E246" s="16">
        <f t="shared" ref="E246" si="133">SUM(E247+E254+E286)</f>
        <v>61651.350000000006</v>
      </c>
      <c r="F246" s="16">
        <f t="shared" ref="F246:G246" si="134">SUM(F247+F254+F286)</f>
        <v>88400</v>
      </c>
      <c r="G246" s="16">
        <f t="shared" si="134"/>
        <v>93200</v>
      </c>
      <c r="H246" s="16">
        <f t="shared" ref="H246" si="135">SUM(H247+H254+H286)</f>
        <v>86769.489999999991</v>
      </c>
      <c r="I246" s="122">
        <f t="shared" si="132"/>
        <v>140.74223841002669</v>
      </c>
      <c r="J246" s="122">
        <f>IF(H246&gt;0,H246/G246*100,0)</f>
        <v>93.100311158798277</v>
      </c>
    </row>
    <row r="247" spans="1:10" s="21" customFormat="1" x14ac:dyDescent="0.25">
      <c r="A247" s="44">
        <v>31</v>
      </c>
      <c r="B247" s="45"/>
      <c r="C247" s="46"/>
      <c r="D247" s="47" t="s">
        <v>9</v>
      </c>
      <c r="E247" s="51">
        <f t="shared" ref="E247:F247" si="136">SUM(E248+E250+E252)</f>
        <v>0</v>
      </c>
      <c r="F247" s="51">
        <f t="shared" si="136"/>
        <v>11000</v>
      </c>
      <c r="G247" s="51">
        <f t="shared" ref="G247" si="137">SUM(G248+G250+G252)</f>
        <v>9000</v>
      </c>
      <c r="H247" s="51">
        <f t="shared" ref="H247" si="138">SUM(H248+H250+H252)</f>
        <v>9377.31</v>
      </c>
      <c r="I247" s="192">
        <v>0</v>
      </c>
      <c r="J247" s="192">
        <f>IF(H247&gt;0,H247/G247*100,0)</f>
        <v>104.19233333333334</v>
      </c>
    </row>
    <row r="248" spans="1:10" s="11" customFormat="1" x14ac:dyDescent="0.25">
      <c r="A248" s="33"/>
      <c r="B248" s="34">
        <v>311</v>
      </c>
      <c r="C248" s="35"/>
      <c r="D248" s="19" t="s">
        <v>36</v>
      </c>
      <c r="E248" s="15">
        <f t="shared" ref="E248:H248" si="139">SUM(E249)</f>
        <v>0</v>
      </c>
      <c r="F248" s="15">
        <f t="shared" si="139"/>
        <v>0</v>
      </c>
      <c r="G248" s="15">
        <f t="shared" si="139"/>
        <v>0</v>
      </c>
      <c r="H248" s="15">
        <f t="shared" si="139"/>
        <v>0</v>
      </c>
      <c r="I248" s="130">
        <f t="shared" si="132"/>
        <v>0</v>
      </c>
      <c r="J248" s="130">
        <f t="shared" ref="J248:J249" si="140">IF(H248&gt;0,H248/F248*100,0)</f>
        <v>0</v>
      </c>
    </row>
    <row r="249" spans="1:10" x14ac:dyDescent="0.25">
      <c r="A249" s="17"/>
      <c r="B249" s="18"/>
      <c r="C249" s="52">
        <v>3111</v>
      </c>
      <c r="D249" s="53" t="s">
        <v>38</v>
      </c>
      <c r="E249" s="55">
        <v>0</v>
      </c>
      <c r="F249" s="55">
        <v>0</v>
      </c>
      <c r="G249" s="55">
        <v>0</v>
      </c>
      <c r="H249" s="55">
        <v>0</v>
      </c>
      <c r="I249" s="198">
        <f t="shared" si="132"/>
        <v>0</v>
      </c>
      <c r="J249" s="198">
        <f t="shared" si="140"/>
        <v>0</v>
      </c>
    </row>
    <row r="250" spans="1:10" s="11" customFormat="1" x14ac:dyDescent="0.25">
      <c r="A250" s="33"/>
      <c r="B250" s="34">
        <v>312</v>
      </c>
      <c r="C250" s="35"/>
      <c r="D250" s="19" t="s">
        <v>37</v>
      </c>
      <c r="E250" s="15">
        <f t="shared" ref="E250:H250" si="141">SUM(E251)</f>
        <v>0</v>
      </c>
      <c r="F250" s="15">
        <f t="shared" si="141"/>
        <v>0</v>
      </c>
      <c r="G250" s="15">
        <f t="shared" si="141"/>
        <v>0</v>
      </c>
      <c r="H250" s="15">
        <f t="shared" si="141"/>
        <v>0</v>
      </c>
      <c r="I250" s="130">
        <f t="shared" ref="I250:I251" si="142">IF(H250&gt;0,H250/E250*100,0)</f>
        <v>0</v>
      </c>
      <c r="J250" s="130">
        <f t="shared" ref="J250:J251" si="143">IF(H250&gt;0,H250/F250*100,0)</f>
        <v>0</v>
      </c>
    </row>
    <row r="251" spans="1:10" ht="25.5" x14ac:dyDescent="0.25">
      <c r="A251" s="17"/>
      <c r="B251" s="18"/>
      <c r="C251" s="52">
        <v>3121</v>
      </c>
      <c r="D251" s="53" t="s">
        <v>39</v>
      </c>
      <c r="E251" s="55">
        <v>0</v>
      </c>
      <c r="F251" s="55">
        <v>0</v>
      </c>
      <c r="G251" s="55">
        <v>0</v>
      </c>
      <c r="H251" s="55">
        <v>0</v>
      </c>
      <c r="I251" s="198">
        <f t="shared" si="142"/>
        <v>0</v>
      </c>
      <c r="J251" s="198">
        <f t="shared" si="143"/>
        <v>0</v>
      </c>
    </row>
    <row r="252" spans="1:10" s="11" customFormat="1" x14ac:dyDescent="0.25">
      <c r="A252" s="33"/>
      <c r="B252" s="34">
        <v>313</v>
      </c>
      <c r="C252" s="35"/>
      <c r="D252" s="19" t="s">
        <v>40</v>
      </c>
      <c r="E252" s="15">
        <f t="shared" ref="E252:H252" si="144">SUM(E253)</f>
        <v>0</v>
      </c>
      <c r="F252" s="15">
        <f t="shared" si="144"/>
        <v>11000</v>
      </c>
      <c r="G252" s="15">
        <f t="shared" si="144"/>
        <v>9000</v>
      </c>
      <c r="H252" s="15">
        <f t="shared" si="144"/>
        <v>9377.31</v>
      </c>
      <c r="I252" s="130">
        <v>0</v>
      </c>
      <c r="J252" s="130">
        <f t="shared" ref="J252" si="145">IF(H252&gt;0,H252/F252*100,0)</f>
        <v>85.24827272727272</v>
      </c>
    </row>
    <row r="253" spans="1:10" x14ac:dyDescent="0.25">
      <c r="A253" s="17"/>
      <c r="B253" s="18"/>
      <c r="C253" s="52">
        <v>3132</v>
      </c>
      <c r="D253" s="53" t="s">
        <v>41</v>
      </c>
      <c r="E253" s="55">
        <v>0</v>
      </c>
      <c r="F253" s="55">
        <v>11000</v>
      </c>
      <c r="G253" s="55">
        <v>9000</v>
      </c>
      <c r="H253" s="55">
        <v>9377.31</v>
      </c>
      <c r="I253" s="198">
        <v>0</v>
      </c>
      <c r="J253" s="198">
        <f>IF(H253&gt;0,H253/G253*100,0)</f>
        <v>104.19233333333334</v>
      </c>
    </row>
    <row r="254" spans="1:10" s="48" customFormat="1" x14ac:dyDescent="0.25">
      <c r="A254" s="44">
        <v>32</v>
      </c>
      <c r="B254" s="49"/>
      <c r="C254" s="50"/>
      <c r="D254" s="47" t="s">
        <v>16</v>
      </c>
      <c r="E254" s="51">
        <f t="shared" ref="E254" si="146">SUM(E255+E260+E267+E277+E279)</f>
        <v>61651.350000000006</v>
      </c>
      <c r="F254" s="51">
        <f t="shared" ref="F254:G254" si="147">SUM(F255+F260+F267+F277+F279)</f>
        <v>77400</v>
      </c>
      <c r="G254" s="51">
        <f t="shared" si="147"/>
        <v>84200</v>
      </c>
      <c r="H254" s="51">
        <f t="shared" ref="H254" si="148">SUM(H255+H260+H267+H277+H279)</f>
        <v>77392.179999999993</v>
      </c>
      <c r="I254" s="192">
        <f t="shared" ref="I254:I259" si="149">IF(H254&gt;0,H254/E254*100,0)</f>
        <v>125.53201186997525</v>
      </c>
      <c r="J254" s="192">
        <f>IF(H254&gt;0,H254/G254*100,0)</f>
        <v>91.914703087885968</v>
      </c>
    </row>
    <row r="255" spans="1:10" s="11" customFormat="1" x14ac:dyDescent="0.25">
      <c r="A255" s="33"/>
      <c r="B255" s="34">
        <v>321</v>
      </c>
      <c r="C255" s="35"/>
      <c r="D255" s="19" t="s">
        <v>43</v>
      </c>
      <c r="E255" s="15">
        <f t="shared" ref="E255" si="150">SUM(E256:E259)</f>
        <v>9987.5500000000011</v>
      </c>
      <c r="F255" s="15">
        <f t="shared" ref="F255:G255" si="151">SUM(F256:F259)</f>
        <v>12350</v>
      </c>
      <c r="G255" s="15">
        <f t="shared" si="151"/>
        <v>13750</v>
      </c>
      <c r="H255" s="15">
        <f t="shared" ref="H255" si="152">SUM(H256:H259)</f>
        <v>12867.23</v>
      </c>
      <c r="I255" s="130">
        <f t="shared" si="149"/>
        <v>128.83269670740069</v>
      </c>
      <c r="J255" s="130">
        <f t="shared" ref="J255" si="153">IF(H255&gt;0,H255/F255*100,0)</f>
        <v>104.18809716599189</v>
      </c>
    </row>
    <row r="256" spans="1:10" x14ac:dyDescent="0.25">
      <c r="A256" s="17"/>
      <c r="B256" s="18"/>
      <c r="C256" s="52">
        <v>3211</v>
      </c>
      <c r="D256" s="53" t="s">
        <v>44</v>
      </c>
      <c r="E256" s="55">
        <v>38.4</v>
      </c>
      <c r="F256" s="55">
        <v>250</v>
      </c>
      <c r="G256" s="55">
        <v>250</v>
      </c>
      <c r="H256" s="55">
        <v>0</v>
      </c>
      <c r="I256" s="198">
        <f t="shared" si="149"/>
        <v>0</v>
      </c>
      <c r="J256" s="198">
        <f>IF(H256&gt;0,H256/G256*100,0)</f>
        <v>0</v>
      </c>
    </row>
    <row r="257" spans="1:10" x14ac:dyDescent="0.25">
      <c r="A257" s="17"/>
      <c r="B257" s="18"/>
      <c r="C257" s="52">
        <v>3212</v>
      </c>
      <c r="D257" s="53" t="s">
        <v>45</v>
      </c>
      <c r="E257" s="55">
        <v>9251.2900000000009</v>
      </c>
      <c r="F257" s="55">
        <v>11000</v>
      </c>
      <c r="G257" s="55">
        <v>12000</v>
      </c>
      <c r="H257" s="55">
        <v>11763.48</v>
      </c>
      <c r="I257" s="198">
        <f t="shared" si="149"/>
        <v>127.155023785872</v>
      </c>
      <c r="J257" s="198">
        <f>IF(H257&gt;0,H257/G257*100,0)</f>
        <v>98.028999999999996</v>
      </c>
    </row>
    <row r="258" spans="1:10" x14ac:dyDescent="0.25">
      <c r="A258" s="17"/>
      <c r="B258" s="18"/>
      <c r="C258" s="52">
        <v>3213</v>
      </c>
      <c r="D258" s="53" t="s">
        <v>46</v>
      </c>
      <c r="E258" s="55">
        <v>482.26</v>
      </c>
      <c r="F258" s="55">
        <v>600</v>
      </c>
      <c r="G258" s="55">
        <v>1000</v>
      </c>
      <c r="H258" s="55">
        <v>726.75</v>
      </c>
      <c r="I258" s="198">
        <f t="shared" si="149"/>
        <v>150.69671961182763</v>
      </c>
      <c r="J258" s="198">
        <f>IF(H258&gt;0,H258/G258*100,0)</f>
        <v>72.674999999999997</v>
      </c>
    </row>
    <row r="259" spans="1:10" x14ac:dyDescent="0.25">
      <c r="A259" s="17"/>
      <c r="B259" s="18"/>
      <c r="C259" s="52">
        <v>3214</v>
      </c>
      <c r="D259" s="53" t="s">
        <v>47</v>
      </c>
      <c r="E259" s="55">
        <v>215.6</v>
      </c>
      <c r="F259" s="55">
        <v>500</v>
      </c>
      <c r="G259" s="55">
        <v>500</v>
      </c>
      <c r="H259" s="55">
        <v>377</v>
      </c>
      <c r="I259" s="198">
        <f t="shared" si="149"/>
        <v>174.86085343228203</v>
      </c>
      <c r="J259" s="198">
        <f>IF(H259&gt;0,H259/G259*100,0)</f>
        <v>75.400000000000006</v>
      </c>
    </row>
    <row r="260" spans="1:10" s="11" customFormat="1" x14ac:dyDescent="0.25">
      <c r="A260" s="33"/>
      <c r="B260" s="34">
        <v>322</v>
      </c>
      <c r="C260" s="35"/>
      <c r="D260" s="19" t="s">
        <v>48</v>
      </c>
      <c r="E260" s="15">
        <f t="shared" ref="E260:F260" si="154">SUM(E261:E266)</f>
        <v>39945.870000000003</v>
      </c>
      <c r="F260" s="15">
        <f t="shared" si="154"/>
        <v>48400</v>
      </c>
      <c r="G260" s="15">
        <f t="shared" ref="G260" si="155">SUM(G261:G266)</f>
        <v>46900</v>
      </c>
      <c r="H260" s="15">
        <f t="shared" ref="H260" si="156">SUM(H261:H266)</f>
        <v>43848.87999999999</v>
      </c>
      <c r="I260" s="130">
        <f t="shared" ref="I260:I266" si="157">IF(H260&gt;0,H260/E260*100,0)</f>
        <v>109.77074726373462</v>
      </c>
      <c r="J260" s="130">
        <f t="shared" ref="J260" si="158">IF(H260&gt;0,H260/F260*100,0)</f>
        <v>90.596859504132212</v>
      </c>
    </row>
    <row r="261" spans="1:10" x14ac:dyDescent="0.25">
      <c r="A261" s="17"/>
      <c r="B261" s="18"/>
      <c r="C261" s="52">
        <v>3221</v>
      </c>
      <c r="D261" s="53" t="s">
        <v>49</v>
      </c>
      <c r="E261" s="55">
        <v>11133.29</v>
      </c>
      <c r="F261" s="55">
        <v>13000</v>
      </c>
      <c r="G261" s="55">
        <v>7000</v>
      </c>
      <c r="H261" s="55">
        <v>6608.5</v>
      </c>
      <c r="I261" s="198">
        <f t="shared" si="157"/>
        <v>59.35801546532965</v>
      </c>
      <c r="J261" s="198">
        <f t="shared" ref="J261:J266" si="159">IF(H261&gt;0,H261/G261*100,0)</f>
        <v>94.407142857142858</v>
      </c>
    </row>
    <row r="262" spans="1:10" x14ac:dyDescent="0.25">
      <c r="A262" s="17"/>
      <c r="B262" s="18"/>
      <c r="C262" s="52">
        <v>3222</v>
      </c>
      <c r="D262" s="53" t="s">
        <v>50</v>
      </c>
      <c r="E262" s="55">
        <v>15948.79</v>
      </c>
      <c r="F262" s="55">
        <v>20000</v>
      </c>
      <c r="G262" s="55">
        <v>22000</v>
      </c>
      <c r="H262" s="55">
        <v>21491.01</v>
      </c>
      <c r="I262" s="198">
        <f t="shared" si="157"/>
        <v>134.75009702930441</v>
      </c>
      <c r="J262" s="198">
        <f t="shared" si="159"/>
        <v>97.686409090909081</v>
      </c>
    </row>
    <row r="263" spans="1:10" x14ac:dyDescent="0.25">
      <c r="A263" s="17"/>
      <c r="B263" s="18"/>
      <c r="C263" s="52">
        <v>3223</v>
      </c>
      <c r="D263" s="53" t="s">
        <v>51</v>
      </c>
      <c r="E263" s="55">
        <v>9982.5300000000007</v>
      </c>
      <c r="F263" s="55">
        <v>11000</v>
      </c>
      <c r="G263" s="55">
        <v>10000</v>
      </c>
      <c r="H263" s="55">
        <v>8209.11</v>
      </c>
      <c r="I263" s="198">
        <f t="shared" si="157"/>
        <v>82.234764132940256</v>
      </c>
      <c r="J263" s="198">
        <f t="shared" si="159"/>
        <v>82.091100000000012</v>
      </c>
    </row>
    <row r="264" spans="1:10" x14ac:dyDescent="0.25">
      <c r="A264" s="17"/>
      <c r="B264" s="18"/>
      <c r="C264" s="52">
        <v>3224</v>
      </c>
      <c r="D264" s="53" t="s">
        <v>52</v>
      </c>
      <c r="E264" s="55">
        <v>269.74</v>
      </c>
      <c r="F264" s="55">
        <v>1000</v>
      </c>
      <c r="G264" s="55">
        <v>500</v>
      </c>
      <c r="H264" s="55">
        <v>41.09</v>
      </c>
      <c r="I264" s="198">
        <f t="shared" si="157"/>
        <v>15.233187513902276</v>
      </c>
      <c r="J264" s="198">
        <f t="shared" si="159"/>
        <v>8.218</v>
      </c>
    </row>
    <row r="265" spans="1:10" x14ac:dyDescent="0.25">
      <c r="A265" s="17"/>
      <c r="B265" s="18"/>
      <c r="C265" s="52">
        <v>3225</v>
      </c>
      <c r="D265" s="53" t="s">
        <v>53</v>
      </c>
      <c r="E265" s="55">
        <v>1759.83</v>
      </c>
      <c r="F265" s="55">
        <v>2400</v>
      </c>
      <c r="G265" s="55">
        <v>5900</v>
      </c>
      <c r="H265" s="55">
        <v>6180.45</v>
      </c>
      <c r="I265" s="198">
        <f t="shared" si="157"/>
        <v>351.19585414500267</v>
      </c>
      <c r="J265" s="198">
        <f t="shared" si="159"/>
        <v>104.75338983050848</v>
      </c>
    </row>
    <row r="266" spans="1:10" x14ac:dyDescent="0.25">
      <c r="A266" s="17"/>
      <c r="B266" s="18"/>
      <c r="C266" s="52">
        <v>3227</v>
      </c>
      <c r="D266" s="53" t="s">
        <v>54</v>
      </c>
      <c r="E266" s="55">
        <v>851.69</v>
      </c>
      <c r="F266" s="55">
        <v>1000</v>
      </c>
      <c r="G266" s="55">
        <v>1500</v>
      </c>
      <c r="H266" s="55">
        <v>1318.72</v>
      </c>
      <c r="I266" s="198">
        <f t="shared" si="157"/>
        <v>154.83567964869846</v>
      </c>
      <c r="J266" s="198">
        <f t="shared" si="159"/>
        <v>87.914666666666662</v>
      </c>
    </row>
    <row r="267" spans="1:10" s="11" customFormat="1" x14ac:dyDescent="0.25">
      <c r="A267" s="33"/>
      <c r="B267" s="34">
        <v>323</v>
      </c>
      <c r="C267" s="35"/>
      <c r="D267" s="19" t="s">
        <v>55</v>
      </c>
      <c r="E267" s="15">
        <f>SUM(E268:E276)</f>
        <v>11717.93</v>
      </c>
      <c r="F267" s="15">
        <f>SUM(F268:F276)</f>
        <v>15800</v>
      </c>
      <c r="G267" s="15">
        <f>SUM(G268:G276)</f>
        <v>22430</v>
      </c>
      <c r="H267" s="15">
        <f>SUM(H268:H276)</f>
        <v>19695.710000000003</v>
      </c>
      <c r="I267" s="130">
        <f t="shared" ref="I267:I276" si="160">IF(H267&gt;0,H267/E267*100,0)</f>
        <v>168.08181991187865</v>
      </c>
      <c r="J267" s="130">
        <f t="shared" ref="J267" si="161">IF(H267&gt;0,H267/F267*100,0)</f>
        <v>124.6563924050633</v>
      </c>
    </row>
    <row r="268" spans="1:10" x14ac:dyDescent="0.25">
      <c r="A268" s="17"/>
      <c r="B268" s="18"/>
      <c r="C268" s="52">
        <v>3231</v>
      </c>
      <c r="D268" s="53" t="s">
        <v>58</v>
      </c>
      <c r="E268" s="55">
        <v>1789.39</v>
      </c>
      <c r="F268" s="55">
        <v>1500</v>
      </c>
      <c r="G268" s="55">
        <v>1500</v>
      </c>
      <c r="H268" s="55">
        <v>1097.68</v>
      </c>
      <c r="I268" s="198">
        <f t="shared" si="160"/>
        <v>61.343809901698343</v>
      </c>
      <c r="J268" s="198">
        <f t="shared" ref="J268:J276" si="162">IF(H268&gt;0,H268/G268*100,0)</f>
        <v>73.178666666666672</v>
      </c>
    </row>
    <row r="269" spans="1:10" x14ac:dyDescent="0.25">
      <c r="A269" s="17"/>
      <c r="B269" s="18"/>
      <c r="C269" s="52">
        <v>3232</v>
      </c>
      <c r="D269" s="53" t="s">
        <v>59</v>
      </c>
      <c r="E269" s="55">
        <v>2014.71</v>
      </c>
      <c r="F269" s="55">
        <v>2000</v>
      </c>
      <c r="G269" s="55">
        <v>6000</v>
      </c>
      <c r="H269" s="55">
        <v>5047.42</v>
      </c>
      <c r="I269" s="198">
        <f t="shared" si="160"/>
        <v>250.52836388363585</v>
      </c>
      <c r="J269" s="198">
        <f t="shared" si="162"/>
        <v>84.123666666666665</v>
      </c>
    </row>
    <row r="270" spans="1:10" x14ac:dyDescent="0.25">
      <c r="A270" s="17"/>
      <c r="B270" s="18"/>
      <c r="C270" s="52">
        <v>3233</v>
      </c>
      <c r="D270" s="53" t="s">
        <v>60</v>
      </c>
      <c r="E270" s="55">
        <v>0</v>
      </c>
      <c r="F270" s="55">
        <v>100</v>
      </c>
      <c r="G270" s="55">
        <v>30</v>
      </c>
      <c r="H270" s="55">
        <v>0</v>
      </c>
      <c r="I270" s="198">
        <f t="shared" si="160"/>
        <v>0</v>
      </c>
      <c r="J270" s="198">
        <f t="shared" si="162"/>
        <v>0</v>
      </c>
    </row>
    <row r="271" spans="1:10" x14ac:dyDescent="0.25">
      <c r="A271" s="17"/>
      <c r="B271" s="18"/>
      <c r="C271" s="52">
        <v>3234</v>
      </c>
      <c r="D271" s="53" t="s">
        <v>61</v>
      </c>
      <c r="E271" s="55">
        <v>2455.38</v>
      </c>
      <c r="F271" s="55">
        <v>3000</v>
      </c>
      <c r="G271" s="55">
        <v>3000</v>
      </c>
      <c r="H271" s="55">
        <v>3060.26</v>
      </c>
      <c r="I271" s="198">
        <f t="shared" si="160"/>
        <v>124.63488339890363</v>
      </c>
      <c r="J271" s="198">
        <f t="shared" si="162"/>
        <v>102.00866666666668</v>
      </c>
    </row>
    <row r="272" spans="1:10" x14ac:dyDescent="0.25">
      <c r="A272" s="17"/>
      <c r="B272" s="18"/>
      <c r="C272" s="52">
        <v>3235</v>
      </c>
      <c r="D272" s="53" t="s">
        <v>62</v>
      </c>
      <c r="E272" s="55">
        <v>0</v>
      </c>
      <c r="F272" s="55">
        <v>0</v>
      </c>
      <c r="G272" s="55">
        <v>0</v>
      </c>
      <c r="H272" s="55">
        <v>0</v>
      </c>
      <c r="I272" s="198">
        <f t="shared" si="160"/>
        <v>0</v>
      </c>
      <c r="J272" s="198">
        <f t="shared" si="162"/>
        <v>0</v>
      </c>
    </row>
    <row r="273" spans="1:10" x14ac:dyDescent="0.25">
      <c r="A273" s="17"/>
      <c r="B273" s="18"/>
      <c r="C273" s="52">
        <v>3236</v>
      </c>
      <c r="D273" s="53" t="s">
        <v>63</v>
      </c>
      <c r="E273" s="55">
        <v>1123.8</v>
      </c>
      <c r="F273" s="55">
        <v>1500</v>
      </c>
      <c r="G273" s="55">
        <v>1500</v>
      </c>
      <c r="H273" s="55">
        <v>1299.04</v>
      </c>
      <c r="I273" s="198">
        <f t="shared" si="160"/>
        <v>115.59352197899982</v>
      </c>
      <c r="J273" s="198">
        <f t="shared" si="162"/>
        <v>86.602666666666664</v>
      </c>
    </row>
    <row r="274" spans="1:10" x14ac:dyDescent="0.25">
      <c r="A274" s="17"/>
      <c r="B274" s="18"/>
      <c r="C274" s="52">
        <v>3237</v>
      </c>
      <c r="D274" s="53" t="s">
        <v>64</v>
      </c>
      <c r="E274" s="55">
        <v>1980.27</v>
      </c>
      <c r="F274" s="55">
        <v>4900</v>
      </c>
      <c r="G274" s="55">
        <v>7900</v>
      </c>
      <c r="H274" s="55">
        <v>7423.7</v>
      </c>
      <c r="I274" s="198">
        <f t="shared" si="160"/>
        <v>374.88322299484412</v>
      </c>
      <c r="J274" s="198">
        <f t="shared" si="162"/>
        <v>93.970886075949366</v>
      </c>
    </row>
    <row r="275" spans="1:10" x14ac:dyDescent="0.25">
      <c r="A275" s="17"/>
      <c r="B275" s="18"/>
      <c r="C275" s="52">
        <v>3238</v>
      </c>
      <c r="D275" s="53" t="s">
        <v>65</v>
      </c>
      <c r="E275" s="55">
        <v>924.48</v>
      </c>
      <c r="F275" s="55">
        <v>1300</v>
      </c>
      <c r="G275" s="55">
        <v>1000</v>
      </c>
      <c r="H275" s="55">
        <v>866.61</v>
      </c>
      <c r="I275" s="198">
        <f t="shared" si="160"/>
        <v>93.740264797507791</v>
      </c>
      <c r="J275" s="198">
        <f t="shared" si="162"/>
        <v>86.661000000000001</v>
      </c>
    </row>
    <row r="276" spans="1:10" x14ac:dyDescent="0.25">
      <c r="A276" s="17"/>
      <c r="B276" s="18"/>
      <c r="C276" s="52">
        <v>3239</v>
      </c>
      <c r="D276" s="53" t="s">
        <v>66</v>
      </c>
      <c r="E276" s="55">
        <v>1429.9</v>
      </c>
      <c r="F276" s="55">
        <v>1500</v>
      </c>
      <c r="G276" s="55">
        <v>1500</v>
      </c>
      <c r="H276" s="55">
        <v>901</v>
      </c>
      <c r="I276" s="198">
        <f t="shared" si="160"/>
        <v>63.011399398559334</v>
      </c>
      <c r="J276" s="198">
        <f t="shared" si="162"/>
        <v>60.06666666666667</v>
      </c>
    </row>
    <row r="277" spans="1:10" s="11" customFormat="1" x14ac:dyDescent="0.25">
      <c r="A277" s="33"/>
      <c r="B277" s="34">
        <v>324</v>
      </c>
      <c r="C277" s="35"/>
      <c r="D277" s="19" t="s">
        <v>67</v>
      </c>
      <c r="E277" s="15">
        <f t="shared" ref="E277:H277" si="163">SUM(E278)</f>
        <v>0</v>
      </c>
      <c r="F277" s="15">
        <f t="shared" si="163"/>
        <v>200</v>
      </c>
      <c r="G277" s="15">
        <f t="shared" si="163"/>
        <v>200</v>
      </c>
      <c r="H277" s="15">
        <f t="shared" si="163"/>
        <v>73.739999999999995</v>
      </c>
      <c r="I277" s="130">
        <v>0</v>
      </c>
      <c r="J277" s="130">
        <f t="shared" ref="J277" si="164">IF(H277&gt;0,H277/F277*100,0)</f>
        <v>36.869999999999997</v>
      </c>
    </row>
    <row r="278" spans="1:10" x14ac:dyDescent="0.25">
      <c r="A278" s="17"/>
      <c r="B278" s="18"/>
      <c r="C278" s="52">
        <v>3241</v>
      </c>
      <c r="D278" s="53" t="s">
        <v>67</v>
      </c>
      <c r="E278" s="55">
        <v>0</v>
      </c>
      <c r="F278" s="55">
        <v>200</v>
      </c>
      <c r="G278" s="55">
        <v>200</v>
      </c>
      <c r="H278" s="55">
        <v>73.739999999999995</v>
      </c>
      <c r="I278" s="198">
        <v>0</v>
      </c>
      <c r="J278" s="198">
        <f>IF(H278&gt;0,H278/G278*100,0)</f>
        <v>36.869999999999997</v>
      </c>
    </row>
    <row r="279" spans="1:10" s="11" customFormat="1" x14ac:dyDescent="0.25">
      <c r="A279" s="33"/>
      <c r="B279" s="34">
        <v>329</v>
      </c>
      <c r="C279" s="35"/>
      <c r="D279" s="19" t="s">
        <v>68</v>
      </c>
      <c r="E279" s="15">
        <f>SUM(E280:E285)</f>
        <v>0</v>
      </c>
      <c r="F279" s="15">
        <f>SUM(F280:F285)</f>
        <v>650</v>
      </c>
      <c r="G279" s="15">
        <f>SUM(G280:G285)</f>
        <v>920</v>
      </c>
      <c r="H279" s="15">
        <f>SUM(H280:H285)</f>
        <v>906.61999999999989</v>
      </c>
      <c r="I279" s="130">
        <v>0</v>
      </c>
      <c r="J279" s="130">
        <f t="shared" ref="J279:J280" si="165">IF(H279&gt;0,H279/F279*100,0)</f>
        <v>139.47999999999999</v>
      </c>
    </row>
    <row r="280" spans="1:10" ht="25.5" x14ac:dyDescent="0.25">
      <c r="A280" s="17"/>
      <c r="B280" s="18"/>
      <c r="C280" s="52">
        <v>3291</v>
      </c>
      <c r="D280" s="53" t="s">
        <v>69</v>
      </c>
      <c r="E280" s="55">
        <v>0</v>
      </c>
      <c r="F280" s="55">
        <v>100</v>
      </c>
      <c r="G280" s="55">
        <v>100</v>
      </c>
      <c r="H280" s="55">
        <v>0</v>
      </c>
      <c r="I280" s="198">
        <f t="shared" ref="I280:I283" si="166">IF(H280&gt;0,H280/E280*100,0)</f>
        <v>0</v>
      </c>
      <c r="J280" s="198">
        <f t="shared" si="165"/>
        <v>0</v>
      </c>
    </row>
    <row r="281" spans="1:10" x14ac:dyDescent="0.25">
      <c r="A281" s="17"/>
      <c r="B281" s="18"/>
      <c r="C281" s="52">
        <v>3292</v>
      </c>
      <c r="D281" s="53" t="s">
        <v>70</v>
      </c>
      <c r="E281" s="55">
        <v>0</v>
      </c>
      <c r="F281" s="55">
        <v>300</v>
      </c>
      <c r="G281" s="55">
        <v>450</v>
      </c>
      <c r="H281" s="55">
        <v>409.45</v>
      </c>
      <c r="I281" s="198">
        <v>0</v>
      </c>
      <c r="J281" s="198">
        <f>IF(H281&gt;0,H281/G281*100,0)</f>
        <v>90.98888888888888</v>
      </c>
    </row>
    <row r="282" spans="1:10" x14ac:dyDescent="0.25">
      <c r="A282" s="17"/>
      <c r="B282" s="18"/>
      <c r="C282" s="52">
        <v>3293</v>
      </c>
      <c r="D282" s="53" t="s">
        <v>71</v>
      </c>
      <c r="E282" s="55">
        <v>0</v>
      </c>
      <c r="F282" s="55">
        <v>150</v>
      </c>
      <c r="G282" s="55">
        <v>250</v>
      </c>
      <c r="H282" s="55">
        <v>261.08999999999997</v>
      </c>
      <c r="I282" s="198">
        <v>0</v>
      </c>
      <c r="J282" s="198">
        <f>IF(H282&gt;0,H282/G282*100,0)</f>
        <v>104.43599999999999</v>
      </c>
    </row>
    <row r="283" spans="1:10" x14ac:dyDescent="0.25">
      <c r="A283" s="17"/>
      <c r="B283" s="18"/>
      <c r="C283" s="52">
        <v>3294</v>
      </c>
      <c r="D283" s="53" t="s">
        <v>72</v>
      </c>
      <c r="E283" s="55">
        <v>0</v>
      </c>
      <c r="F283" s="55">
        <v>0</v>
      </c>
      <c r="G283" s="55">
        <v>0</v>
      </c>
      <c r="H283" s="55">
        <v>0</v>
      </c>
      <c r="I283" s="198">
        <f t="shared" si="166"/>
        <v>0</v>
      </c>
      <c r="J283" s="198">
        <f>IF(H283&gt;0,H283/G283*100,0)</f>
        <v>0</v>
      </c>
    </row>
    <row r="284" spans="1:10" x14ac:dyDescent="0.25">
      <c r="A284" s="17"/>
      <c r="B284" s="18"/>
      <c r="C284" s="52">
        <v>3295</v>
      </c>
      <c r="D284" s="53" t="s">
        <v>73</v>
      </c>
      <c r="E284" s="55">
        <v>0</v>
      </c>
      <c r="F284" s="55">
        <v>10</v>
      </c>
      <c r="G284" s="55">
        <v>10</v>
      </c>
      <c r="H284" s="55">
        <v>79.63</v>
      </c>
      <c r="I284" s="198">
        <v>0</v>
      </c>
      <c r="J284" s="198">
        <f>IF(H284&gt;0,H284/G284*100,0)</f>
        <v>796.3</v>
      </c>
    </row>
    <row r="285" spans="1:10" x14ac:dyDescent="0.25">
      <c r="A285" s="17"/>
      <c r="B285" s="18"/>
      <c r="C285" s="52">
        <v>3299</v>
      </c>
      <c r="D285" s="53" t="s">
        <v>68</v>
      </c>
      <c r="E285" s="54">
        <v>0</v>
      </c>
      <c r="F285" s="54">
        <v>90</v>
      </c>
      <c r="G285" s="54">
        <v>110</v>
      </c>
      <c r="H285" s="54">
        <v>156.44999999999999</v>
      </c>
      <c r="I285" s="198">
        <v>0</v>
      </c>
      <c r="J285" s="198">
        <f>IF(H285&gt;0,H285/G285*100,0)</f>
        <v>142.22727272727272</v>
      </c>
    </row>
    <row r="286" spans="1:10" s="48" customFormat="1" x14ac:dyDescent="0.25">
      <c r="A286" s="44">
        <v>34</v>
      </c>
      <c r="B286" s="49"/>
      <c r="C286" s="50"/>
      <c r="D286" s="47" t="s">
        <v>33</v>
      </c>
      <c r="E286" s="51">
        <f t="shared" ref="E286:H287" si="167">SUM(E287)</f>
        <v>0</v>
      </c>
      <c r="F286" s="51">
        <f t="shared" si="167"/>
        <v>0</v>
      </c>
      <c r="G286" s="51">
        <f t="shared" si="167"/>
        <v>0</v>
      </c>
      <c r="H286" s="51">
        <f t="shared" si="167"/>
        <v>0</v>
      </c>
      <c r="I286" s="192">
        <f t="shared" ref="I286:I288" si="168">IF(H286&gt;0,H286/E286*100,0)</f>
        <v>0</v>
      </c>
      <c r="J286" s="192">
        <f t="shared" ref="J286:J288" si="169">IF(H286&gt;0,H286/F286*100,0)</f>
        <v>0</v>
      </c>
    </row>
    <row r="287" spans="1:10" s="11" customFormat="1" x14ac:dyDescent="0.25">
      <c r="A287" s="33"/>
      <c r="B287" s="34">
        <v>343</v>
      </c>
      <c r="C287" s="35"/>
      <c r="D287" s="19" t="s">
        <v>74</v>
      </c>
      <c r="E287" s="15">
        <f t="shared" si="167"/>
        <v>0</v>
      </c>
      <c r="F287" s="15">
        <f t="shared" si="167"/>
        <v>0</v>
      </c>
      <c r="G287" s="15">
        <f t="shared" si="167"/>
        <v>0</v>
      </c>
      <c r="H287" s="15">
        <f t="shared" si="167"/>
        <v>0</v>
      </c>
      <c r="I287" s="130">
        <f t="shared" si="168"/>
        <v>0</v>
      </c>
      <c r="J287" s="130">
        <f t="shared" si="169"/>
        <v>0</v>
      </c>
    </row>
    <row r="288" spans="1:10" ht="15.75" thickBot="1" x14ac:dyDescent="0.3">
      <c r="A288" s="37"/>
      <c r="B288" s="36"/>
      <c r="C288" s="56">
        <v>3431</v>
      </c>
      <c r="D288" s="57" t="s">
        <v>75</v>
      </c>
      <c r="E288" s="58">
        <v>0</v>
      </c>
      <c r="F288" s="58">
        <v>0</v>
      </c>
      <c r="G288" s="58">
        <v>0</v>
      </c>
      <c r="H288" s="58">
        <v>0</v>
      </c>
      <c r="I288" s="58">
        <f t="shared" si="168"/>
        <v>0</v>
      </c>
      <c r="J288" s="58">
        <f t="shared" si="169"/>
        <v>0</v>
      </c>
    </row>
    <row r="289" spans="1:10" s="110" customFormat="1" x14ac:dyDescent="0.25">
      <c r="A289" s="243" t="s">
        <v>78</v>
      </c>
      <c r="B289" s="244"/>
      <c r="C289" s="245"/>
      <c r="D289" s="111" t="s">
        <v>79</v>
      </c>
      <c r="E289" s="112">
        <f>SUM(E290)</f>
        <v>2200</v>
      </c>
      <c r="F289" s="112">
        <f t="shared" ref="F289:H289" si="170">SUM(F290)</f>
        <v>2000</v>
      </c>
      <c r="G289" s="112">
        <f t="shared" si="170"/>
        <v>86800</v>
      </c>
      <c r="H289" s="112">
        <f t="shared" si="170"/>
        <v>80500</v>
      </c>
      <c r="I289" s="195">
        <f t="shared" ref="I289:I293" si="171">IF(H289&gt;0,H289/E289*100,0)</f>
        <v>3659.0909090909095</v>
      </c>
      <c r="J289" s="195">
        <f>IF(H289&gt;0,H289/G289*100,0)</f>
        <v>92.741935483870961</v>
      </c>
    </row>
    <row r="290" spans="1:10" x14ac:dyDescent="0.25">
      <c r="A290" s="240">
        <v>3</v>
      </c>
      <c r="B290" s="241"/>
      <c r="C290" s="242"/>
      <c r="D290" s="43" t="s">
        <v>8</v>
      </c>
      <c r="E290" s="16">
        <f>SUM(E291+E298)</f>
        <v>2200</v>
      </c>
      <c r="F290" s="16">
        <f t="shared" ref="F290:H290" si="172">SUM(F291)</f>
        <v>2000</v>
      </c>
      <c r="G290" s="16">
        <f t="shared" si="172"/>
        <v>86800</v>
      </c>
      <c r="H290" s="16">
        <f t="shared" si="172"/>
        <v>80500</v>
      </c>
      <c r="I290" s="122">
        <f t="shared" si="171"/>
        <v>3659.0909090909095</v>
      </c>
      <c r="J290" s="122">
        <f>IF(H290&gt;0,H290/G290*100,0)</f>
        <v>92.741935483870961</v>
      </c>
    </row>
    <row r="291" spans="1:10" s="21" customFormat="1" x14ac:dyDescent="0.25">
      <c r="A291" s="44">
        <v>31</v>
      </c>
      <c r="B291" s="45"/>
      <c r="C291" s="46"/>
      <c r="D291" s="47" t="s">
        <v>9</v>
      </c>
      <c r="E291" s="51">
        <f t="shared" ref="E291" si="173">SUM(E292+E294+E296)</f>
        <v>2200</v>
      </c>
      <c r="F291" s="51">
        <f t="shared" ref="F291:G291" si="174">SUM(F292+F294+F296)</f>
        <v>2000</v>
      </c>
      <c r="G291" s="51">
        <f t="shared" si="174"/>
        <v>86800</v>
      </c>
      <c r="H291" s="51">
        <f t="shared" ref="H291" si="175">SUM(H292+H294+H296)</f>
        <v>80500</v>
      </c>
      <c r="I291" s="192">
        <f t="shared" si="171"/>
        <v>3659.0909090909095</v>
      </c>
      <c r="J291" s="192">
        <f>IF(H291&gt;0,H291/G291*100,0)</f>
        <v>92.741935483870961</v>
      </c>
    </row>
    <row r="292" spans="1:10" s="11" customFormat="1" x14ac:dyDescent="0.25">
      <c r="A292" s="33"/>
      <c r="B292" s="34">
        <v>311</v>
      </c>
      <c r="C292" s="35"/>
      <c r="D292" s="19" t="s">
        <v>36</v>
      </c>
      <c r="E292" s="15">
        <f t="shared" ref="E292:H292" si="176">SUM(E293)</f>
        <v>2200</v>
      </c>
      <c r="F292" s="15">
        <f t="shared" si="176"/>
        <v>2000</v>
      </c>
      <c r="G292" s="15">
        <f t="shared" si="176"/>
        <v>86800</v>
      </c>
      <c r="H292" s="15">
        <f t="shared" si="176"/>
        <v>80500</v>
      </c>
      <c r="I292" s="130">
        <f t="shared" si="171"/>
        <v>3659.0909090909095</v>
      </c>
      <c r="J292" s="192">
        <f>IF(H292&gt;0,H292/G292*100,0)</f>
        <v>92.741935483870961</v>
      </c>
    </row>
    <row r="293" spans="1:10" x14ac:dyDescent="0.25">
      <c r="A293" s="17"/>
      <c r="B293" s="18"/>
      <c r="C293" s="52">
        <v>3111</v>
      </c>
      <c r="D293" s="53" t="s">
        <v>38</v>
      </c>
      <c r="E293" s="55">
        <v>2200</v>
      </c>
      <c r="F293" s="55">
        <v>2000</v>
      </c>
      <c r="G293" s="55">
        <v>86800</v>
      </c>
      <c r="H293" s="55">
        <v>80500</v>
      </c>
      <c r="I293" s="198">
        <f t="shared" si="171"/>
        <v>3659.0909090909095</v>
      </c>
      <c r="J293" s="198">
        <f>IF(H293&gt;0,H293/G293*100,0)</f>
        <v>92.741935483870961</v>
      </c>
    </row>
    <row r="294" spans="1:10" s="11" customFormat="1" x14ac:dyDescent="0.25">
      <c r="A294" s="33"/>
      <c r="B294" s="34">
        <v>312</v>
      </c>
      <c r="C294" s="35"/>
      <c r="D294" s="19" t="s">
        <v>37</v>
      </c>
      <c r="E294" s="15">
        <f t="shared" ref="E294:H294" si="177">SUM(E295)</f>
        <v>0</v>
      </c>
      <c r="F294" s="15">
        <f t="shared" si="177"/>
        <v>0</v>
      </c>
      <c r="G294" s="15">
        <f t="shared" si="177"/>
        <v>0</v>
      </c>
      <c r="H294" s="15">
        <f t="shared" si="177"/>
        <v>0</v>
      </c>
      <c r="I294" s="130">
        <f t="shared" ref="I294:I295" si="178">IF(H294&gt;0,H294/E294*100,0)</f>
        <v>0</v>
      </c>
      <c r="J294" s="130">
        <f t="shared" ref="J294:J295" si="179">IF(H294&gt;0,H294/F294*100,0)</f>
        <v>0</v>
      </c>
    </row>
    <row r="295" spans="1:10" ht="16.5" hidden="1" customHeight="1" x14ac:dyDescent="0.25">
      <c r="A295" s="17"/>
      <c r="B295" s="18"/>
      <c r="C295" s="52">
        <v>3121</v>
      </c>
      <c r="D295" s="53" t="s">
        <v>39</v>
      </c>
      <c r="E295" s="55">
        <v>0</v>
      </c>
      <c r="F295" s="55">
        <v>0</v>
      </c>
      <c r="G295" s="55">
        <v>0</v>
      </c>
      <c r="H295" s="55">
        <v>0</v>
      </c>
      <c r="I295" s="198">
        <f t="shared" si="178"/>
        <v>0</v>
      </c>
      <c r="J295" s="198">
        <f t="shared" si="179"/>
        <v>0</v>
      </c>
    </row>
    <row r="296" spans="1:10" s="11" customFormat="1" hidden="1" x14ac:dyDescent="0.25">
      <c r="A296" s="33"/>
      <c r="B296" s="34">
        <v>313</v>
      </c>
      <c r="C296" s="35"/>
      <c r="D296" s="19" t="s">
        <v>40</v>
      </c>
      <c r="E296" s="15">
        <f t="shared" ref="E296:H296" si="180">SUM(E297)</f>
        <v>0</v>
      </c>
      <c r="F296" s="15">
        <f t="shared" si="180"/>
        <v>0</v>
      </c>
      <c r="G296" s="15">
        <f t="shared" si="180"/>
        <v>0</v>
      </c>
      <c r="H296" s="15">
        <f t="shared" si="180"/>
        <v>0</v>
      </c>
      <c r="I296" s="130">
        <f t="shared" ref="I296:I297" si="181">IF(H296&gt;0,H296/E296*100,0)</f>
        <v>0</v>
      </c>
      <c r="J296" s="130">
        <f t="shared" ref="J296:J297" si="182">IF(H296&gt;0,H296/F296*100,0)</f>
        <v>0</v>
      </c>
    </row>
    <row r="297" spans="1:10" hidden="1" x14ac:dyDescent="0.25">
      <c r="A297" s="17"/>
      <c r="B297" s="18"/>
      <c r="C297" s="52">
        <v>3132</v>
      </c>
      <c r="D297" s="53" t="s">
        <v>41</v>
      </c>
      <c r="E297" s="55">
        <v>0</v>
      </c>
      <c r="F297" s="55">
        <v>0</v>
      </c>
      <c r="G297" s="55">
        <v>0</v>
      </c>
      <c r="H297" s="55">
        <v>0</v>
      </c>
      <c r="I297" s="198">
        <f t="shared" si="181"/>
        <v>0</v>
      </c>
      <c r="J297" s="198">
        <f t="shared" si="182"/>
        <v>0</v>
      </c>
    </row>
    <row r="298" spans="1:10" s="185" customFormat="1" hidden="1" x14ac:dyDescent="0.25">
      <c r="A298" s="186">
        <v>32</v>
      </c>
      <c r="B298" s="187"/>
      <c r="C298" s="188"/>
      <c r="D298" s="189" t="s">
        <v>16</v>
      </c>
      <c r="E298" s="190">
        <f>SUM(E299)</f>
        <v>0</v>
      </c>
      <c r="F298" s="190">
        <f>SUM(F299)</f>
        <v>0</v>
      </c>
      <c r="G298" s="190">
        <f>SUM(G299)</f>
        <v>0</v>
      </c>
      <c r="H298" s="190">
        <f>SUM(H299)</f>
        <v>0</v>
      </c>
      <c r="I298" s="192">
        <f t="shared" ref="I298:I301" si="183">IF(H298&gt;0,H298/E298*100,0)</f>
        <v>0</v>
      </c>
      <c r="J298" s="192">
        <f t="shared" ref="J298:J301" si="184">IF(H298&gt;0,H298/F298*100,0)</f>
        <v>0</v>
      </c>
    </row>
    <row r="299" spans="1:10" s="22" customFormat="1" hidden="1" x14ac:dyDescent="0.25">
      <c r="A299" s="33"/>
      <c r="B299" s="34">
        <v>321</v>
      </c>
      <c r="C299" s="35"/>
      <c r="D299" s="19" t="s">
        <v>43</v>
      </c>
      <c r="E299" s="15">
        <f>SUM(E300:E301)</f>
        <v>0</v>
      </c>
      <c r="F299" s="15">
        <f>SUM(F300:F301)</f>
        <v>0</v>
      </c>
      <c r="G299" s="15">
        <f>SUM(G300:G301)</f>
        <v>0</v>
      </c>
      <c r="H299" s="15">
        <f>SUM(H300:H301)</f>
        <v>0</v>
      </c>
      <c r="I299" s="130">
        <f t="shared" si="183"/>
        <v>0</v>
      </c>
      <c r="J299" s="130">
        <f t="shared" si="184"/>
        <v>0</v>
      </c>
    </row>
    <row r="300" spans="1:10" s="22" customFormat="1" hidden="1" x14ac:dyDescent="0.25">
      <c r="A300" s="17"/>
      <c r="B300" s="18"/>
      <c r="C300" s="52">
        <v>3211</v>
      </c>
      <c r="D300" s="53" t="s">
        <v>44</v>
      </c>
      <c r="E300" s="55">
        <v>0</v>
      </c>
      <c r="F300" s="55">
        <v>0</v>
      </c>
      <c r="G300" s="55">
        <v>0</v>
      </c>
      <c r="H300" s="55">
        <v>0</v>
      </c>
      <c r="I300" s="198">
        <f t="shared" si="183"/>
        <v>0</v>
      </c>
      <c r="J300" s="198">
        <f t="shared" si="184"/>
        <v>0</v>
      </c>
    </row>
    <row r="301" spans="1:10" s="22" customFormat="1" ht="15.75" hidden="1" thickBot="1" x14ac:dyDescent="0.3">
      <c r="A301" s="37"/>
      <c r="B301" s="36"/>
      <c r="C301" s="56">
        <v>3212</v>
      </c>
      <c r="D301" s="57" t="s">
        <v>45</v>
      </c>
      <c r="E301" s="58">
        <v>0</v>
      </c>
      <c r="F301" s="58">
        <v>0</v>
      </c>
      <c r="G301" s="58">
        <v>0</v>
      </c>
      <c r="H301" s="58">
        <v>0</v>
      </c>
      <c r="I301" s="58">
        <f t="shared" si="183"/>
        <v>0</v>
      </c>
      <c r="J301" s="58">
        <f t="shared" si="184"/>
        <v>0</v>
      </c>
    </row>
    <row r="302" spans="1:10" s="110" customFormat="1" x14ac:dyDescent="0.25">
      <c r="A302" s="243" t="s">
        <v>94</v>
      </c>
      <c r="B302" s="244"/>
      <c r="C302" s="245"/>
      <c r="D302" s="111" t="s">
        <v>95</v>
      </c>
      <c r="E302" s="112">
        <f t="shared" ref="E302:H303" si="185">SUM(E303)</f>
        <v>0</v>
      </c>
      <c r="F302" s="112">
        <f t="shared" si="185"/>
        <v>0</v>
      </c>
      <c r="G302" s="112">
        <f t="shared" si="185"/>
        <v>0</v>
      </c>
      <c r="H302" s="112">
        <f t="shared" si="185"/>
        <v>0</v>
      </c>
      <c r="I302" s="195">
        <f t="shared" ref="I302:I304" si="186">IF(H302&gt;0,H302/E302*100,0)</f>
        <v>0</v>
      </c>
      <c r="J302" s="195">
        <f t="shared" ref="J302:J304" si="187">IF(H302&gt;0,H302/F302*100,0)</f>
        <v>0</v>
      </c>
    </row>
    <row r="303" spans="1:10" x14ac:dyDescent="0.25">
      <c r="A303" s="240">
        <v>3</v>
      </c>
      <c r="B303" s="241"/>
      <c r="C303" s="242"/>
      <c r="D303" s="43" t="s">
        <v>8</v>
      </c>
      <c r="E303" s="16">
        <f t="shared" si="185"/>
        <v>0</v>
      </c>
      <c r="F303" s="16">
        <f t="shared" si="185"/>
        <v>0</v>
      </c>
      <c r="G303" s="16">
        <f t="shared" si="185"/>
        <v>0</v>
      </c>
      <c r="H303" s="16">
        <f t="shared" si="185"/>
        <v>0</v>
      </c>
      <c r="I303" s="122">
        <f t="shared" si="186"/>
        <v>0</v>
      </c>
      <c r="J303" s="122">
        <f t="shared" si="187"/>
        <v>0</v>
      </c>
    </row>
    <row r="304" spans="1:10" s="21" customFormat="1" x14ac:dyDescent="0.25">
      <c r="A304" s="44">
        <v>31</v>
      </c>
      <c r="B304" s="45"/>
      <c r="C304" s="46"/>
      <c r="D304" s="47" t="s">
        <v>9</v>
      </c>
      <c r="E304" s="51">
        <f>SUM(E305)</f>
        <v>0</v>
      </c>
      <c r="F304" s="51">
        <f>SUM(F305)</f>
        <v>0</v>
      </c>
      <c r="G304" s="51">
        <f>SUM(G305)</f>
        <v>0</v>
      </c>
      <c r="H304" s="51">
        <f>SUM(H305)</f>
        <v>0</v>
      </c>
      <c r="I304" s="192">
        <f t="shared" si="186"/>
        <v>0</v>
      </c>
      <c r="J304" s="192">
        <f t="shared" si="187"/>
        <v>0</v>
      </c>
    </row>
    <row r="305" spans="1:10" s="11" customFormat="1" x14ac:dyDescent="0.25">
      <c r="A305" s="33"/>
      <c r="B305" s="34">
        <v>313</v>
      </c>
      <c r="C305" s="35"/>
      <c r="D305" s="19" t="s">
        <v>40</v>
      </c>
      <c r="E305" s="15">
        <f t="shared" ref="E305:H305" si="188">SUM(E306)</f>
        <v>0</v>
      </c>
      <c r="F305" s="15">
        <f t="shared" si="188"/>
        <v>0</v>
      </c>
      <c r="G305" s="15">
        <f t="shared" si="188"/>
        <v>0</v>
      </c>
      <c r="H305" s="15">
        <f t="shared" si="188"/>
        <v>0</v>
      </c>
      <c r="I305" s="130">
        <f t="shared" ref="I305:I306" si="189">IF(H305&gt;0,H305/E305*100,0)</f>
        <v>0</v>
      </c>
      <c r="J305" s="130">
        <f t="shared" ref="J305:J306" si="190">IF(H305&gt;0,H305/F305*100,0)</f>
        <v>0</v>
      </c>
    </row>
    <row r="306" spans="1:10" ht="15.75" thickBot="1" x14ac:dyDescent="0.3">
      <c r="A306" s="37"/>
      <c r="B306" s="36"/>
      <c r="C306" s="56">
        <v>3132</v>
      </c>
      <c r="D306" s="57" t="s">
        <v>41</v>
      </c>
      <c r="E306" s="58">
        <v>0</v>
      </c>
      <c r="F306" s="58"/>
      <c r="G306" s="58"/>
      <c r="H306" s="58"/>
      <c r="I306" s="58">
        <f t="shared" si="189"/>
        <v>0</v>
      </c>
      <c r="J306" s="58">
        <f t="shared" si="190"/>
        <v>0</v>
      </c>
    </row>
    <row r="307" spans="1:10" s="22" customFormat="1" ht="15.75" thickBot="1" x14ac:dyDescent="0.3">
      <c r="A307" s="74"/>
      <c r="B307" s="75"/>
      <c r="C307" s="75"/>
      <c r="D307" s="76"/>
      <c r="E307" s="77"/>
      <c r="F307" s="77"/>
      <c r="G307" s="77"/>
      <c r="H307" s="77"/>
      <c r="I307" s="77"/>
      <c r="J307" s="77"/>
    </row>
    <row r="308" spans="1:10" s="11" customFormat="1" ht="15.75" thickBot="1" x14ac:dyDescent="0.3">
      <c r="A308" s="246" t="s">
        <v>149</v>
      </c>
      <c r="B308" s="247"/>
      <c r="C308" s="247"/>
      <c r="D308" s="78" t="s">
        <v>98</v>
      </c>
      <c r="E308" s="79">
        <f>SUM(E309+E318+E327+E336)</f>
        <v>9389.48</v>
      </c>
      <c r="F308" s="79">
        <f>SUM(F309+F318+F327+F336)</f>
        <v>4000</v>
      </c>
      <c r="G308" s="79">
        <f>SUM(G309+G318+G327+G336)</f>
        <v>3700</v>
      </c>
      <c r="H308" s="79">
        <f>SUM(H309+H318+H327+H336)</f>
        <v>2375.5</v>
      </c>
      <c r="I308" s="199">
        <f t="shared" ref="I308" si="191">IF(H308&gt;0,H308/E308*100,0)</f>
        <v>25.299590605656547</v>
      </c>
      <c r="J308" s="199">
        <f>IF(H308&gt;0,H308/G308*100,0)</f>
        <v>64.202702702702709</v>
      </c>
    </row>
    <row r="309" spans="1:10" s="110" customFormat="1" ht="15" customHeight="1" x14ac:dyDescent="0.25">
      <c r="A309" s="243" t="s">
        <v>35</v>
      </c>
      <c r="B309" s="244"/>
      <c r="C309" s="245"/>
      <c r="D309" s="108" t="s">
        <v>7</v>
      </c>
      <c r="E309" s="109">
        <f t="shared" ref="E309:H311" si="192">SUM(E310)</f>
        <v>4989.4799999999996</v>
      </c>
      <c r="F309" s="109">
        <f t="shared" si="192"/>
        <v>3500</v>
      </c>
      <c r="G309" s="109">
        <f t="shared" si="192"/>
        <v>3500</v>
      </c>
      <c r="H309" s="109">
        <f t="shared" si="192"/>
        <v>2375.5</v>
      </c>
      <c r="I309" s="195">
        <v>0</v>
      </c>
      <c r="J309" s="195">
        <f>IF(H309&gt;0,H309/G309*100,0)</f>
        <v>67.871428571428567</v>
      </c>
    </row>
    <row r="310" spans="1:10" s="11" customFormat="1" x14ac:dyDescent="0.25">
      <c r="A310" s="240">
        <v>4</v>
      </c>
      <c r="B310" s="241"/>
      <c r="C310" s="242"/>
      <c r="D310" s="43" t="s">
        <v>1</v>
      </c>
      <c r="E310" s="16">
        <f t="shared" si="192"/>
        <v>4989.4799999999996</v>
      </c>
      <c r="F310" s="16">
        <f t="shared" si="192"/>
        <v>3500</v>
      </c>
      <c r="G310" s="16">
        <f t="shared" si="192"/>
        <v>3500</v>
      </c>
      <c r="H310" s="16">
        <f t="shared" si="192"/>
        <v>2375.5</v>
      </c>
      <c r="I310" s="122">
        <v>0</v>
      </c>
      <c r="J310" s="122">
        <f t="shared" ref="J310:J317" si="193">IF(H310&gt;0,H310/F310*100,0)</f>
        <v>67.871428571428567</v>
      </c>
    </row>
    <row r="311" spans="1:10" s="48" customFormat="1" x14ac:dyDescent="0.25">
      <c r="A311" s="44">
        <v>42</v>
      </c>
      <c r="B311" s="45"/>
      <c r="C311" s="46"/>
      <c r="D311" s="47" t="s">
        <v>26</v>
      </c>
      <c r="E311" s="51">
        <f t="shared" si="192"/>
        <v>4989.4799999999996</v>
      </c>
      <c r="F311" s="51">
        <f t="shared" si="192"/>
        <v>3500</v>
      </c>
      <c r="G311" s="51">
        <f t="shared" si="192"/>
        <v>3500</v>
      </c>
      <c r="H311" s="51">
        <f t="shared" si="192"/>
        <v>2375.5</v>
      </c>
      <c r="I311" s="192">
        <v>0</v>
      </c>
      <c r="J311" s="192">
        <f>IF(H311&gt;0,H311/G311*100,0)</f>
        <v>67.871428571428567</v>
      </c>
    </row>
    <row r="312" spans="1:10" s="64" customFormat="1" ht="15" customHeight="1" x14ac:dyDescent="0.2">
      <c r="A312" s="59"/>
      <c r="B312" s="60">
        <v>422</v>
      </c>
      <c r="C312" s="61"/>
      <c r="D312" s="62" t="s">
        <v>86</v>
      </c>
      <c r="E312" s="63">
        <f t="shared" ref="E312" si="194">SUM(E313:E317)</f>
        <v>4989.4799999999996</v>
      </c>
      <c r="F312" s="63">
        <f t="shared" ref="F312:G312" si="195">SUM(F313:F317)</f>
        <v>3500</v>
      </c>
      <c r="G312" s="63">
        <f t="shared" si="195"/>
        <v>3500</v>
      </c>
      <c r="H312" s="63">
        <f t="shared" ref="H312" si="196">SUM(H313:H317)</f>
        <v>2375.5</v>
      </c>
      <c r="I312" s="130">
        <v>0</v>
      </c>
      <c r="J312" s="192">
        <f>IF(H312&gt;0,H312/G312*100,0)</f>
        <v>67.871428571428567</v>
      </c>
    </row>
    <row r="313" spans="1:10" s="39" customFormat="1" ht="15" customHeight="1" x14ac:dyDescent="0.2">
      <c r="A313" s="38"/>
      <c r="B313" s="40"/>
      <c r="C313" s="65">
        <v>4221</v>
      </c>
      <c r="D313" s="66" t="s">
        <v>87</v>
      </c>
      <c r="E313" s="67"/>
      <c r="F313" s="67">
        <v>2500</v>
      </c>
      <c r="G313" s="67">
        <v>2500</v>
      </c>
      <c r="H313" s="67">
        <v>2375.5</v>
      </c>
      <c r="I313" s="198">
        <v>0</v>
      </c>
      <c r="J313" s="198">
        <f>IF(H313&gt;0,H313/G313*100,0)</f>
        <v>95.02000000000001</v>
      </c>
    </row>
    <row r="314" spans="1:10" s="39" customFormat="1" ht="15" customHeight="1" x14ac:dyDescent="0.2">
      <c r="A314" s="38"/>
      <c r="B314" s="40"/>
      <c r="C314" s="65">
        <v>4222</v>
      </c>
      <c r="D314" s="66" t="s">
        <v>88</v>
      </c>
      <c r="E314" s="67"/>
      <c r="F314" s="67"/>
      <c r="G314" s="67"/>
      <c r="H314" s="67"/>
      <c r="I314" s="198">
        <f t="shared" ref="I314:I317" si="197">IF(H314&gt;0,H314/E314*100,0)</f>
        <v>0</v>
      </c>
      <c r="J314" s="198">
        <f t="shared" si="193"/>
        <v>0</v>
      </c>
    </row>
    <row r="315" spans="1:10" s="39" customFormat="1" ht="15" customHeight="1" x14ac:dyDescent="0.2">
      <c r="A315" s="38"/>
      <c r="B315" s="40"/>
      <c r="C315" s="65">
        <v>4223</v>
      </c>
      <c r="D315" s="66" t="s">
        <v>89</v>
      </c>
      <c r="E315" s="67">
        <v>1030.0899999999999</v>
      </c>
      <c r="F315" s="67"/>
      <c r="G315" s="67"/>
      <c r="H315" s="67"/>
      <c r="I315" s="198">
        <f t="shared" si="197"/>
        <v>0</v>
      </c>
      <c r="J315" s="198">
        <f t="shared" si="193"/>
        <v>0</v>
      </c>
    </row>
    <row r="316" spans="1:10" s="39" customFormat="1" ht="13.5" customHeight="1" x14ac:dyDescent="0.2">
      <c r="A316" s="38"/>
      <c r="B316" s="40"/>
      <c r="C316" s="65">
        <v>4226</v>
      </c>
      <c r="D316" s="66" t="s">
        <v>90</v>
      </c>
      <c r="E316" s="67">
        <v>1248.5</v>
      </c>
      <c r="F316" s="67"/>
      <c r="G316" s="67"/>
      <c r="H316" s="67"/>
      <c r="I316" s="198">
        <f t="shared" si="197"/>
        <v>0</v>
      </c>
      <c r="J316" s="198">
        <f t="shared" si="193"/>
        <v>0</v>
      </c>
    </row>
    <row r="317" spans="1:10" s="39" customFormat="1" ht="15" customHeight="1" thickBot="1" x14ac:dyDescent="0.25">
      <c r="A317" s="41"/>
      <c r="B317" s="42"/>
      <c r="C317" s="68">
        <v>4227</v>
      </c>
      <c r="D317" s="69" t="s">
        <v>91</v>
      </c>
      <c r="E317" s="70">
        <v>2710.89</v>
      </c>
      <c r="F317" s="70">
        <v>1000</v>
      </c>
      <c r="G317" s="70">
        <v>1000</v>
      </c>
      <c r="H317" s="70"/>
      <c r="I317" s="58">
        <f t="shared" si="197"/>
        <v>0</v>
      </c>
      <c r="J317" s="58">
        <f t="shared" si="193"/>
        <v>0</v>
      </c>
    </row>
    <row r="318" spans="1:10" s="11" customFormat="1" x14ac:dyDescent="0.25">
      <c r="A318" s="243" t="s">
        <v>42</v>
      </c>
      <c r="B318" s="244"/>
      <c r="C318" s="245"/>
      <c r="D318" s="111" t="s">
        <v>25</v>
      </c>
      <c r="E318" s="109">
        <f t="shared" ref="E318:E320" si="198">SUM(E319)</f>
        <v>0</v>
      </c>
      <c r="F318" s="109">
        <f t="shared" ref="F318:H320" si="199">SUM(F319)</f>
        <v>0</v>
      </c>
      <c r="G318" s="109">
        <f t="shared" si="199"/>
        <v>0</v>
      </c>
      <c r="H318" s="109">
        <f t="shared" si="199"/>
        <v>0</v>
      </c>
      <c r="I318" s="195">
        <f t="shared" ref="I318:I326" si="200">IF(H318&gt;0,H318/E318*100,0)</f>
        <v>0</v>
      </c>
      <c r="J318" s="195">
        <f t="shared" ref="J318:J326" si="201">IF(H318&gt;0,H318/F318*100,0)</f>
        <v>0</v>
      </c>
    </row>
    <row r="319" spans="1:10" x14ac:dyDescent="0.25">
      <c r="A319" s="240">
        <v>4</v>
      </c>
      <c r="B319" s="241"/>
      <c r="C319" s="242"/>
      <c r="D319" s="43" t="s">
        <v>1</v>
      </c>
      <c r="E319" s="16">
        <f t="shared" si="198"/>
        <v>0</v>
      </c>
      <c r="F319" s="16">
        <f t="shared" si="199"/>
        <v>0</v>
      </c>
      <c r="G319" s="16">
        <f t="shared" si="199"/>
        <v>0</v>
      </c>
      <c r="H319" s="16">
        <f t="shared" si="199"/>
        <v>0</v>
      </c>
      <c r="I319" s="122">
        <f t="shared" si="200"/>
        <v>0</v>
      </c>
      <c r="J319" s="122">
        <f t="shared" si="201"/>
        <v>0</v>
      </c>
    </row>
    <row r="320" spans="1:10" s="21" customFormat="1" hidden="1" x14ac:dyDescent="0.25">
      <c r="A320" s="44">
        <v>42</v>
      </c>
      <c r="B320" s="45"/>
      <c r="C320" s="46"/>
      <c r="D320" s="47" t="s">
        <v>26</v>
      </c>
      <c r="E320" s="51">
        <f t="shared" si="198"/>
        <v>0</v>
      </c>
      <c r="F320" s="51">
        <f t="shared" si="199"/>
        <v>0</v>
      </c>
      <c r="G320" s="51">
        <f t="shared" si="199"/>
        <v>0</v>
      </c>
      <c r="H320" s="51">
        <f t="shared" si="199"/>
        <v>0</v>
      </c>
      <c r="I320" s="192">
        <f t="shared" si="200"/>
        <v>0</v>
      </c>
      <c r="J320" s="192">
        <f t="shared" si="201"/>
        <v>0</v>
      </c>
    </row>
    <row r="321" spans="1:10" s="11" customFormat="1" hidden="1" x14ac:dyDescent="0.25">
      <c r="A321" s="59"/>
      <c r="B321" s="60">
        <v>422</v>
      </c>
      <c r="C321" s="61"/>
      <c r="D321" s="62" t="s">
        <v>86</v>
      </c>
      <c r="E321" s="63">
        <f t="shared" ref="E321:F321" si="202">SUM(E322:E326)</f>
        <v>0</v>
      </c>
      <c r="F321" s="63">
        <f t="shared" si="202"/>
        <v>0</v>
      </c>
      <c r="G321" s="63">
        <f t="shared" ref="G321" si="203">SUM(G322:G326)</f>
        <v>0</v>
      </c>
      <c r="H321" s="63">
        <f t="shared" ref="H321" si="204">SUM(H322:H326)</f>
        <v>0</v>
      </c>
      <c r="I321" s="130">
        <f t="shared" si="200"/>
        <v>0</v>
      </c>
      <c r="J321" s="130">
        <f t="shared" si="201"/>
        <v>0</v>
      </c>
    </row>
    <row r="322" spans="1:10" hidden="1" x14ac:dyDescent="0.25">
      <c r="A322" s="38"/>
      <c r="B322" s="40"/>
      <c r="C322" s="65">
        <v>4221</v>
      </c>
      <c r="D322" s="66" t="s">
        <v>87</v>
      </c>
      <c r="E322" s="67"/>
      <c r="F322" s="67"/>
      <c r="G322" s="67"/>
      <c r="H322" s="67"/>
      <c r="I322" s="198">
        <f t="shared" si="200"/>
        <v>0</v>
      </c>
      <c r="J322" s="198">
        <f t="shared" si="201"/>
        <v>0</v>
      </c>
    </row>
    <row r="323" spans="1:10" hidden="1" x14ac:dyDescent="0.25">
      <c r="A323" s="38"/>
      <c r="B323" s="40"/>
      <c r="C323" s="65">
        <v>4222</v>
      </c>
      <c r="D323" s="66" t="s">
        <v>88</v>
      </c>
      <c r="E323" s="67">
        <v>0</v>
      </c>
      <c r="F323" s="67"/>
      <c r="G323" s="67"/>
      <c r="H323" s="67"/>
      <c r="I323" s="198">
        <f t="shared" si="200"/>
        <v>0</v>
      </c>
      <c r="J323" s="198">
        <f t="shared" si="201"/>
        <v>0</v>
      </c>
    </row>
    <row r="324" spans="1:10" hidden="1" x14ac:dyDescent="0.25">
      <c r="A324" s="38"/>
      <c r="B324" s="40"/>
      <c r="C324" s="65">
        <v>4223</v>
      </c>
      <c r="D324" s="66" t="s">
        <v>89</v>
      </c>
      <c r="E324" s="67"/>
      <c r="F324" s="67"/>
      <c r="G324" s="67"/>
      <c r="H324" s="67"/>
      <c r="I324" s="198">
        <f t="shared" si="200"/>
        <v>0</v>
      </c>
      <c r="J324" s="198">
        <f t="shared" si="201"/>
        <v>0</v>
      </c>
    </row>
    <row r="325" spans="1:10" hidden="1" x14ac:dyDescent="0.25">
      <c r="A325" s="38"/>
      <c r="B325" s="40"/>
      <c r="C325" s="65">
        <v>4226</v>
      </c>
      <c r="D325" s="66" t="s">
        <v>90</v>
      </c>
      <c r="E325" s="67"/>
      <c r="F325" s="67"/>
      <c r="G325" s="67"/>
      <c r="H325" s="67"/>
      <c r="I325" s="198">
        <f t="shared" si="200"/>
        <v>0</v>
      </c>
      <c r="J325" s="198">
        <f t="shared" si="201"/>
        <v>0</v>
      </c>
    </row>
    <row r="326" spans="1:10" ht="15.75" hidden="1" thickBot="1" x14ac:dyDescent="0.3">
      <c r="A326" s="41"/>
      <c r="B326" s="42"/>
      <c r="C326" s="68">
        <v>4227</v>
      </c>
      <c r="D326" s="69" t="s">
        <v>91</v>
      </c>
      <c r="E326" s="70"/>
      <c r="F326" s="70"/>
      <c r="G326" s="70"/>
      <c r="H326" s="70"/>
      <c r="I326" s="58">
        <f t="shared" si="200"/>
        <v>0</v>
      </c>
      <c r="J326" s="58">
        <f t="shared" si="201"/>
        <v>0</v>
      </c>
    </row>
    <row r="327" spans="1:10" s="11" customFormat="1" x14ac:dyDescent="0.25">
      <c r="A327" s="243" t="s">
        <v>96</v>
      </c>
      <c r="B327" s="244"/>
      <c r="C327" s="245"/>
      <c r="D327" s="111" t="s">
        <v>24</v>
      </c>
      <c r="E327" s="109">
        <f t="shared" ref="E327:H329" si="205">SUM(E328)</f>
        <v>0</v>
      </c>
      <c r="F327" s="109">
        <f t="shared" si="205"/>
        <v>0</v>
      </c>
      <c r="G327" s="109">
        <f t="shared" si="205"/>
        <v>0</v>
      </c>
      <c r="H327" s="109">
        <f t="shared" si="205"/>
        <v>0</v>
      </c>
      <c r="I327" s="195">
        <f t="shared" ref="I327:I335" si="206">IF(H327&gt;0,H327/E327*100,0)</f>
        <v>0</v>
      </c>
      <c r="J327" s="195">
        <f t="shared" ref="J327:J335" si="207">IF(H327&gt;0,H327/F327*100,0)</f>
        <v>0</v>
      </c>
    </row>
    <row r="328" spans="1:10" x14ac:dyDescent="0.25">
      <c r="A328" s="240">
        <v>4</v>
      </c>
      <c r="B328" s="241"/>
      <c r="C328" s="242"/>
      <c r="D328" s="43" t="s">
        <v>1</v>
      </c>
      <c r="E328" s="16">
        <f t="shared" si="205"/>
        <v>0</v>
      </c>
      <c r="F328" s="16">
        <f t="shared" si="205"/>
        <v>0</v>
      </c>
      <c r="G328" s="16">
        <f t="shared" si="205"/>
        <v>0</v>
      </c>
      <c r="H328" s="16">
        <f t="shared" si="205"/>
        <v>0</v>
      </c>
      <c r="I328" s="122">
        <f t="shared" si="206"/>
        <v>0</v>
      </c>
      <c r="J328" s="122">
        <f t="shared" si="207"/>
        <v>0</v>
      </c>
    </row>
    <row r="329" spans="1:10" s="21" customFormat="1" hidden="1" x14ac:dyDescent="0.25">
      <c r="A329" s="44">
        <v>42</v>
      </c>
      <c r="B329" s="45"/>
      <c r="C329" s="46"/>
      <c r="D329" s="47" t="s">
        <v>26</v>
      </c>
      <c r="E329" s="51">
        <f t="shared" si="205"/>
        <v>0</v>
      </c>
      <c r="F329" s="51">
        <f t="shared" si="205"/>
        <v>0</v>
      </c>
      <c r="G329" s="51">
        <f t="shared" si="205"/>
        <v>0</v>
      </c>
      <c r="H329" s="51">
        <f t="shared" si="205"/>
        <v>0</v>
      </c>
      <c r="I329" s="192">
        <f t="shared" si="206"/>
        <v>0</v>
      </c>
      <c r="J329" s="192">
        <f t="shared" si="207"/>
        <v>0</v>
      </c>
    </row>
    <row r="330" spans="1:10" s="11" customFormat="1" hidden="1" x14ac:dyDescent="0.25">
      <c r="A330" s="59"/>
      <c r="B330" s="60">
        <v>422</v>
      </c>
      <c r="C330" s="61"/>
      <c r="D330" s="62" t="s">
        <v>86</v>
      </c>
      <c r="E330" s="63">
        <f t="shared" ref="E330:F330" si="208">SUM(E331:E335)</f>
        <v>0</v>
      </c>
      <c r="F330" s="63">
        <f t="shared" si="208"/>
        <v>0</v>
      </c>
      <c r="G330" s="63">
        <f t="shared" ref="G330" si="209">SUM(G331:G335)</f>
        <v>0</v>
      </c>
      <c r="H330" s="63">
        <f t="shared" ref="H330" si="210">SUM(H331:H335)</f>
        <v>0</v>
      </c>
      <c r="I330" s="130">
        <f t="shared" si="206"/>
        <v>0</v>
      </c>
      <c r="J330" s="130">
        <f t="shared" si="207"/>
        <v>0</v>
      </c>
    </row>
    <row r="331" spans="1:10" hidden="1" x14ac:dyDescent="0.25">
      <c r="A331" s="38"/>
      <c r="B331" s="40"/>
      <c r="C331" s="65">
        <v>4221</v>
      </c>
      <c r="D331" s="66" t="s">
        <v>87</v>
      </c>
      <c r="E331" s="67"/>
      <c r="F331" s="67"/>
      <c r="G331" s="67"/>
      <c r="H331" s="67"/>
      <c r="I331" s="198">
        <f t="shared" si="206"/>
        <v>0</v>
      </c>
      <c r="J331" s="198">
        <f t="shared" si="207"/>
        <v>0</v>
      </c>
    </row>
    <row r="332" spans="1:10" hidden="1" x14ac:dyDescent="0.25">
      <c r="A332" s="38"/>
      <c r="B332" s="40"/>
      <c r="C332" s="65">
        <v>4222</v>
      </c>
      <c r="D332" s="66" t="s">
        <v>88</v>
      </c>
      <c r="E332" s="67"/>
      <c r="F332" s="67"/>
      <c r="G332" s="67"/>
      <c r="H332" s="67"/>
      <c r="I332" s="198">
        <f t="shared" si="206"/>
        <v>0</v>
      </c>
      <c r="J332" s="198">
        <f t="shared" si="207"/>
        <v>0</v>
      </c>
    </row>
    <row r="333" spans="1:10" hidden="1" x14ac:dyDescent="0.25">
      <c r="A333" s="38"/>
      <c r="B333" s="40"/>
      <c r="C333" s="65">
        <v>4223</v>
      </c>
      <c r="D333" s="66" t="s">
        <v>89</v>
      </c>
      <c r="E333" s="67"/>
      <c r="F333" s="67"/>
      <c r="G333" s="67"/>
      <c r="H333" s="67"/>
      <c r="I333" s="198">
        <f t="shared" si="206"/>
        <v>0</v>
      </c>
      <c r="J333" s="198">
        <f t="shared" si="207"/>
        <v>0</v>
      </c>
    </row>
    <row r="334" spans="1:10" hidden="1" x14ac:dyDescent="0.25">
      <c r="A334" s="38"/>
      <c r="B334" s="40"/>
      <c r="C334" s="65">
        <v>4226</v>
      </c>
      <c r="D334" s="66" t="s">
        <v>90</v>
      </c>
      <c r="E334" s="67"/>
      <c r="F334" s="67"/>
      <c r="G334" s="67"/>
      <c r="H334" s="67"/>
      <c r="I334" s="198">
        <f t="shared" si="206"/>
        <v>0</v>
      </c>
      <c r="J334" s="198">
        <f t="shared" si="207"/>
        <v>0</v>
      </c>
    </row>
    <row r="335" spans="1:10" ht="15.75" hidden="1" thickBot="1" x14ac:dyDescent="0.3">
      <c r="A335" s="41"/>
      <c r="B335" s="42"/>
      <c r="C335" s="68">
        <v>4227</v>
      </c>
      <c r="D335" s="69" t="s">
        <v>91</v>
      </c>
      <c r="E335" s="70"/>
      <c r="F335" s="70"/>
      <c r="G335" s="70"/>
      <c r="H335" s="70"/>
      <c r="I335" s="58">
        <f t="shared" si="206"/>
        <v>0</v>
      </c>
      <c r="J335" s="58">
        <f t="shared" si="207"/>
        <v>0</v>
      </c>
    </row>
    <row r="336" spans="1:10" s="110" customFormat="1" x14ac:dyDescent="0.25">
      <c r="A336" s="243" t="s">
        <v>92</v>
      </c>
      <c r="B336" s="244"/>
      <c r="C336" s="245"/>
      <c r="D336" s="108" t="s">
        <v>29</v>
      </c>
      <c r="E336" s="109">
        <f t="shared" ref="E336:E338" si="211">SUM(E337)</f>
        <v>4400</v>
      </c>
      <c r="F336" s="109">
        <f t="shared" ref="F336:H338" si="212">SUM(F337)</f>
        <v>500</v>
      </c>
      <c r="G336" s="109">
        <f t="shared" si="212"/>
        <v>200</v>
      </c>
      <c r="H336" s="109">
        <f t="shared" si="212"/>
        <v>0</v>
      </c>
      <c r="I336" s="195">
        <f t="shared" ref="I336:I339" si="213">IF(H336&gt;0,H336/E336*100,0)</f>
        <v>0</v>
      </c>
      <c r="J336" s="195">
        <f t="shared" ref="J336:J339" si="214">IF(H336&gt;0,H336/F336*100,0)</f>
        <v>0</v>
      </c>
    </row>
    <row r="337" spans="1:11" x14ac:dyDescent="0.25">
      <c r="A337" s="240">
        <v>4</v>
      </c>
      <c r="B337" s="241"/>
      <c r="C337" s="242"/>
      <c r="D337" s="43" t="s">
        <v>1</v>
      </c>
      <c r="E337" s="16">
        <f t="shared" si="211"/>
        <v>4400</v>
      </c>
      <c r="F337" s="16">
        <f t="shared" si="212"/>
        <v>500</v>
      </c>
      <c r="G337" s="16">
        <f t="shared" si="212"/>
        <v>200</v>
      </c>
      <c r="H337" s="16">
        <f t="shared" si="212"/>
        <v>0</v>
      </c>
      <c r="I337" s="122">
        <f t="shared" si="213"/>
        <v>0</v>
      </c>
      <c r="J337" s="122">
        <f t="shared" si="214"/>
        <v>0</v>
      </c>
    </row>
    <row r="338" spans="1:11" s="21" customFormat="1" x14ac:dyDescent="0.25">
      <c r="A338" s="44">
        <v>42</v>
      </c>
      <c r="B338" s="45"/>
      <c r="C338" s="46"/>
      <c r="D338" s="47" t="s">
        <v>26</v>
      </c>
      <c r="E338" s="51">
        <f t="shared" si="211"/>
        <v>4400</v>
      </c>
      <c r="F338" s="51">
        <f t="shared" si="212"/>
        <v>500</v>
      </c>
      <c r="G338" s="51">
        <f t="shared" si="212"/>
        <v>200</v>
      </c>
      <c r="H338" s="51">
        <f t="shared" si="212"/>
        <v>0</v>
      </c>
      <c r="I338" s="192">
        <f t="shared" si="213"/>
        <v>0</v>
      </c>
      <c r="J338" s="192">
        <f t="shared" si="214"/>
        <v>0</v>
      </c>
    </row>
    <row r="339" spans="1:11" s="11" customFormat="1" x14ac:dyDescent="0.25">
      <c r="A339" s="59"/>
      <c r="B339" s="60">
        <v>422</v>
      </c>
      <c r="C339" s="61"/>
      <c r="D339" s="62" t="s">
        <v>86</v>
      </c>
      <c r="E339" s="63">
        <f t="shared" ref="E339:F339" si="215">SUM(E340:E344)</f>
        <v>4400</v>
      </c>
      <c r="F339" s="63">
        <f t="shared" si="215"/>
        <v>500</v>
      </c>
      <c r="G339" s="63">
        <f t="shared" ref="G339" si="216">SUM(G340:G344)</f>
        <v>200</v>
      </c>
      <c r="H339" s="63">
        <f t="shared" ref="H339" si="217">SUM(H340:H344)</f>
        <v>0</v>
      </c>
      <c r="I339" s="130">
        <f t="shared" si="213"/>
        <v>0</v>
      </c>
      <c r="J339" s="130">
        <f t="shared" si="214"/>
        <v>0</v>
      </c>
    </row>
    <row r="340" spans="1:11" hidden="1" x14ac:dyDescent="0.25">
      <c r="A340" s="38"/>
      <c r="B340" s="40"/>
      <c r="C340" s="65">
        <v>4221</v>
      </c>
      <c r="D340" s="66" t="s">
        <v>87</v>
      </c>
      <c r="E340" s="67"/>
      <c r="F340" s="67"/>
      <c r="G340" s="67"/>
      <c r="H340" s="67"/>
      <c r="I340" s="67"/>
      <c r="J340" s="67"/>
    </row>
    <row r="341" spans="1:11" hidden="1" x14ac:dyDescent="0.25">
      <c r="A341" s="38"/>
      <c r="B341" s="40"/>
      <c r="C341" s="65">
        <v>4222</v>
      </c>
      <c r="D341" s="66" t="s">
        <v>88</v>
      </c>
      <c r="E341" s="67"/>
      <c r="F341" s="67"/>
      <c r="G341" s="67"/>
      <c r="H341" s="67"/>
      <c r="I341" s="67"/>
      <c r="J341" s="67"/>
    </row>
    <row r="342" spans="1:11" hidden="1" x14ac:dyDescent="0.25">
      <c r="A342" s="38"/>
      <c r="B342" s="40"/>
      <c r="C342" s="65">
        <v>4223</v>
      </c>
      <c r="D342" s="66" t="s">
        <v>89</v>
      </c>
      <c r="E342" s="67"/>
      <c r="F342" s="67"/>
      <c r="G342" s="67"/>
      <c r="H342" s="67"/>
      <c r="I342" s="67"/>
      <c r="J342" s="67"/>
    </row>
    <row r="343" spans="1:11" x14ac:dyDescent="0.25">
      <c r="A343" s="38"/>
      <c r="B343" s="40"/>
      <c r="C343" s="65">
        <v>4226</v>
      </c>
      <c r="D343" s="66" t="s">
        <v>90</v>
      </c>
      <c r="E343" s="67">
        <v>0</v>
      </c>
      <c r="F343" s="67"/>
      <c r="G343" s="67"/>
      <c r="H343" s="67"/>
      <c r="I343" s="198">
        <f t="shared" ref="I343:I344" si="218">IF(H343&gt;0,H343/E343*100,0)</f>
        <v>0</v>
      </c>
      <c r="J343" s="198">
        <f t="shared" ref="J343:J344" si="219">IF(H343&gt;0,H343/F343*100,0)</f>
        <v>0</v>
      </c>
    </row>
    <row r="344" spans="1:11" ht="15.75" thickBot="1" x14ac:dyDescent="0.3">
      <c r="A344" s="88"/>
      <c r="B344" s="89"/>
      <c r="C344" s="90">
        <v>4227</v>
      </c>
      <c r="D344" s="91" t="s">
        <v>91</v>
      </c>
      <c r="E344" s="92">
        <v>4400</v>
      </c>
      <c r="F344" s="92">
        <v>500</v>
      </c>
      <c r="G344" s="92">
        <v>200</v>
      </c>
      <c r="H344" s="92"/>
      <c r="I344" s="58">
        <f t="shared" si="218"/>
        <v>0</v>
      </c>
      <c r="J344" s="58">
        <f t="shared" si="219"/>
        <v>0</v>
      </c>
    </row>
    <row r="346" spans="1:11" s="11" customFormat="1" ht="15.75" thickBot="1" x14ac:dyDescent="0.3">
      <c r="A346" s="248" t="s">
        <v>99</v>
      </c>
      <c r="B346" s="249"/>
      <c r="C346" s="249"/>
      <c r="D346" s="80" t="s">
        <v>101</v>
      </c>
      <c r="E346" s="85">
        <f>SUM(E347)</f>
        <v>15000</v>
      </c>
      <c r="F346" s="85">
        <f>SUM(F347)</f>
        <v>0</v>
      </c>
      <c r="G346" s="85">
        <f>SUM(G347)</f>
        <v>0</v>
      </c>
      <c r="H346" s="85">
        <f>SUM(H347)</f>
        <v>0</v>
      </c>
      <c r="I346" s="199">
        <f t="shared" ref="I346" si="220">IF(H346&gt;0,H346/E346*100,0)</f>
        <v>0</v>
      </c>
      <c r="J346" s="199">
        <f t="shared" ref="J346" si="221">IF(H346&gt;0,H346/F346*100,0)</f>
        <v>0</v>
      </c>
      <c r="K346" s="86"/>
    </row>
    <row r="347" spans="1:11" s="110" customFormat="1" ht="15" customHeight="1" x14ac:dyDescent="0.25">
      <c r="A347" s="243" t="s">
        <v>35</v>
      </c>
      <c r="B347" s="244"/>
      <c r="C347" s="245"/>
      <c r="D347" s="108" t="s">
        <v>7</v>
      </c>
      <c r="E347" s="109">
        <f t="shared" ref="E347:H349" si="222">SUM(E348)</f>
        <v>15000</v>
      </c>
      <c r="F347" s="109">
        <f t="shared" si="222"/>
        <v>0</v>
      </c>
      <c r="G347" s="109">
        <f t="shared" si="222"/>
        <v>0</v>
      </c>
      <c r="H347" s="109">
        <f t="shared" si="222"/>
        <v>0</v>
      </c>
      <c r="I347" s="195">
        <f t="shared" ref="I347:I351" si="223">IF(H347&gt;0,H347/E347*100,0)</f>
        <v>0</v>
      </c>
      <c r="J347" s="195">
        <f t="shared" ref="J347:J351" si="224">IF(H347&gt;0,H347/F347*100,0)</f>
        <v>0</v>
      </c>
    </row>
    <row r="348" spans="1:11" s="11" customFormat="1" x14ac:dyDescent="0.25">
      <c r="A348" s="240">
        <v>3</v>
      </c>
      <c r="B348" s="241"/>
      <c r="C348" s="242"/>
      <c r="D348" s="43" t="s">
        <v>8</v>
      </c>
      <c r="E348" s="16">
        <f t="shared" si="222"/>
        <v>15000</v>
      </c>
      <c r="F348" s="16">
        <f t="shared" si="222"/>
        <v>0</v>
      </c>
      <c r="G348" s="16">
        <f t="shared" si="222"/>
        <v>0</v>
      </c>
      <c r="H348" s="16">
        <f t="shared" si="222"/>
        <v>0</v>
      </c>
      <c r="I348" s="122">
        <f t="shared" si="223"/>
        <v>0</v>
      </c>
      <c r="J348" s="122">
        <f t="shared" si="224"/>
        <v>0</v>
      </c>
    </row>
    <row r="349" spans="1:11" s="48" customFormat="1" x14ac:dyDescent="0.25">
      <c r="A349" s="44">
        <v>32</v>
      </c>
      <c r="B349" s="45"/>
      <c r="C349" s="46"/>
      <c r="D349" s="47" t="s">
        <v>16</v>
      </c>
      <c r="E349" s="51">
        <f t="shared" si="222"/>
        <v>15000</v>
      </c>
      <c r="F349" s="51">
        <f t="shared" si="222"/>
        <v>0</v>
      </c>
      <c r="G349" s="51">
        <f t="shared" si="222"/>
        <v>0</v>
      </c>
      <c r="H349" s="51">
        <f t="shared" si="222"/>
        <v>0</v>
      </c>
      <c r="I349" s="192">
        <f t="shared" si="223"/>
        <v>0</v>
      </c>
      <c r="J349" s="192">
        <f t="shared" si="224"/>
        <v>0</v>
      </c>
    </row>
    <row r="350" spans="1:11" s="64" customFormat="1" ht="15" customHeight="1" x14ac:dyDescent="0.2">
      <c r="A350" s="59"/>
      <c r="B350" s="60">
        <v>322</v>
      </c>
      <c r="C350" s="61"/>
      <c r="D350" s="62" t="s">
        <v>48</v>
      </c>
      <c r="E350" s="63">
        <f>SUM(E351:E351)</f>
        <v>15000</v>
      </c>
      <c r="F350" s="63">
        <f>SUM(F351:F351)</f>
        <v>0</v>
      </c>
      <c r="G350" s="63">
        <f>SUM(G351:G351)</f>
        <v>0</v>
      </c>
      <c r="H350" s="63">
        <f>SUM(H351:H351)</f>
        <v>0</v>
      </c>
      <c r="I350" s="130">
        <f t="shared" si="223"/>
        <v>0</v>
      </c>
      <c r="J350" s="130">
        <f t="shared" si="224"/>
        <v>0</v>
      </c>
    </row>
    <row r="351" spans="1:11" s="39" customFormat="1" ht="15" customHeight="1" x14ac:dyDescent="0.2">
      <c r="A351" s="38"/>
      <c r="B351" s="40"/>
      <c r="C351" s="52">
        <v>3225</v>
      </c>
      <c r="D351" s="53" t="s">
        <v>53</v>
      </c>
      <c r="E351" s="67">
        <v>15000</v>
      </c>
      <c r="F351" s="67">
        <v>0</v>
      </c>
      <c r="G351" s="67">
        <v>0</v>
      </c>
      <c r="H351" s="67">
        <v>0</v>
      </c>
      <c r="I351" s="198">
        <f t="shared" si="223"/>
        <v>0</v>
      </c>
      <c r="J351" s="198">
        <f t="shared" si="224"/>
        <v>0</v>
      </c>
    </row>
  </sheetData>
  <mergeCells count="73">
    <mergeCell ref="D192:H192"/>
    <mergeCell ref="A193:J194"/>
    <mergeCell ref="A11:J11"/>
    <mergeCell ref="A12:J12"/>
    <mergeCell ref="A44:J44"/>
    <mergeCell ref="A39:D39"/>
    <mergeCell ref="A182:J182"/>
    <mergeCell ref="A36:D36"/>
    <mergeCell ref="A38:K38"/>
    <mergeCell ref="A33:D33"/>
    <mergeCell ref="A45:J46"/>
    <mergeCell ref="A20:D20"/>
    <mergeCell ref="A22:D22"/>
    <mergeCell ref="A23:D23"/>
    <mergeCell ref="A34:D34"/>
    <mergeCell ref="A35:D35"/>
    <mergeCell ref="A302:C302"/>
    <mergeCell ref="A303:C303"/>
    <mergeCell ref="A289:C289"/>
    <mergeCell ref="A290:C290"/>
    <mergeCell ref="A199:C199"/>
    <mergeCell ref="A200:C200"/>
    <mergeCell ref="A201:C201"/>
    <mergeCell ref="A246:C246"/>
    <mergeCell ref="A197:D197"/>
    <mergeCell ref="A245:C245"/>
    <mergeCell ref="A40:D40"/>
    <mergeCell ref="A41:D41"/>
    <mergeCell ref="A42:D42"/>
    <mergeCell ref="A43:D43"/>
    <mergeCell ref="A202:C202"/>
    <mergeCell ref="A138:J138"/>
    <mergeCell ref="A139:C139"/>
    <mergeCell ref="A140:D140"/>
    <mergeCell ref="A196:J196"/>
    <mergeCell ref="A183:D183"/>
    <mergeCell ref="A195:J195"/>
    <mergeCell ref="B184:D184"/>
    <mergeCell ref="A185:D185"/>
    <mergeCell ref="A188:D188"/>
    <mergeCell ref="A308:C308"/>
    <mergeCell ref="A346:C346"/>
    <mergeCell ref="A347:C347"/>
    <mergeCell ref="A309:C309"/>
    <mergeCell ref="A310:C310"/>
    <mergeCell ref="A348:C348"/>
    <mergeCell ref="A318:C318"/>
    <mergeCell ref="A319:C319"/>
    <mergeCell ref="A336:C336"/>
    <mergeCell ref="A337:C337"/>
    <mergeCell ref="A327:C327"/>
    <mergeCell ref="A328:C328"/>
    <mergeCell ref="A7:J7"/>
    <mergeCell ref="D165:J165"/>
    <mergeCell ref="A172:J172"/>
    <mergeCell ref="A47:J47"/>
    <mergeCell ref="A48:J48"/>
    <mergeCell ref="A72:J72"/>
    <mergeCell ref="A21:D21"/>
    <mergeCell ref="A14:J14"/>
    <mergeCell ref="A25:J25"/>
    <mergeCell ref="A9:J9"/>
    <mergeCell ref="A13:J13"/>
    <mergeCell ref="A17:D17"/>
    <mergeCell ref="A18:D18"/>
    <mergeCell ref="A19:D19"/>
    <mergeCell ref="A15:D15"/>
    <mergeCell ref="A16:D16"/>
    <mergeCell ref="A27:D27"/>
    <mergeCell ref="A28:D28"/>
    <mergeCell ref="A29:D29"/>
    <mergeCell ref="A30:D30"/>
    <mergeCell ref="A32:J32"/>
  </mergeCells>
  <printOptions horizontalCentered="1"/>
  <pageMargins left="0.31496062992125984" right="0.11811023622047245" top="0.15748031496062992" bottom="0.15748031496062992" header="0.31496062992125984" footer="0.31496062992125984"/>
  <pageSetup paperSize="9" scale="95" fitToHeight="0" orientation="landscape" horizontalDpi="360" verticalDpi="360" r:id="rId1"/>
  <rowBreaks count="7" manualBreakCount="7">
    <brk id="43" max="9" man="1"/>
    <brk id="84" max="9" man="1"/>
    <brk id="124" max="9" man="1"/>
    <brk id="164" max="9" man="1"/>
    <brk id="194" max="9" man="1"/>
    <brk id="253" max="9" man="1"/>
    <brk id="29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OPĆI I POSEBNI DIO</vt:lpstr>
      <vt:lpstr>'OPĆI I 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potocic tuheljski</cp:lastModifiedBy>
  <cp:lastPrinted>2025-02-14T10:29:52Z</cp:lastPrinted>
  <dcterms:created xsi:type="dcterms:W3CDTF">2022-08-12T12:51:27Z</dcterms:created>
  <dcterms:modified xsi:type="dcterms:W3CDTF">2025-07-22T09:18:06Z</dcterms:modified>
</cp:coreProperties>
</file>